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ser\"/>
    </mc:Choice>
  </mc:AlternateContent>
  <bookViews>
    <workbookView xWindow="0" yWindow="0" windowWidth="0" windowHeight="0"/>
  </bookViews>
  <sheets>
    <sheet name="Rekapitulace stavby" sheetId="1" r:id="rId1"/>
    <sheet name="SO11INTRIER25 - SO 11 INT..." sheetId="2" r:id="rId2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'SO11INTRIER25 - SO 11 INT...'!$C$125:$K$238</definedName>
    <definedName name="_xlnm.Print_Area" localSheetId="1">'SO11INTRIER25 - SO 11 INT...'!$C$4:$J$76,'SO11INTRIER25 - SO 11 INT...'!$C$82:$J$109,'SO11INTRIER25 - SO 11 INT...'!$C$115:$K$238</definedName>
    <definedName name="_xlnm.Print_Titles" localSheetId="1">'SO11INTRIER25 - SO 11 INT...'!$125:$125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F120"/>
  <c r="E118"/>
  <c r="BI107"/>
  <c r="BH107"/>
  <c r="BG107"/>
  <c r="BF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F87"/>
  <c r="E85"/>
  <c r="J22"/>
  <c r="E22"/>
  <c r="J123"/>
  <c r="J21"/>
  <c r="J19"/>
  <c r="E19"/>
  <c r="J122"/>
  <c r="J18"/>
  <c r="J16"/>
  <c r="E16"/>
  <c r="F90"/>
  <c r="J15"/>
  <c r="J13"/>
  <c r="E13"/>
  <c r="F122"/>
  <c r="J12"/>
  <c r="J10"/>
  <c r="J120"/>
  <c i="1"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BK237"/>
  <c r="J235"/>
  <c r="J233"/>
  <c r="BK231"/>
  <c r="J229"/>
  <c r="BK227"/>
  <c r="BK225"/>
  <c r="J223"/>
  <c r="J221"/>
  <c r="BK219"/>
  <c r="BK217"/>
  <c r="J215"/>
  <c r="J213"/>
  <c r="J211"/>
  <c r="BK208"/>
  <c r="J206"/>
  <c r="BK204"/>
  <c r="J202"/>
  <c r="BK200"/>
  <c r="BK198"/>
  <c r="J196"/>
  <c r="BK194"/>
  <c r="BK192"/>
  <c r="BK190"/>
  <c r="BK188"/>
  <c r="J186"/>
  <c r="BK184"/>
  <c r="J182"/>
  <c r="BK180"/>
  <c r="BK178"/>
  <c r="BK176"/>
  <c r="BK173"/>
  <c r="J171"/>
  <c r="BK169"/>
  <c r="BK167"/>
  <c r="J165"/>
  <c r="BK163"/>
  <c r="J161"/>
  <c r="BK159"/>
  <c r="BK157"/>
  <c r="J155"/>
  <c r="BK153"/>
  <c r="J151"/>
  <c r="BK149"/>
  <c r="BK147"/>
  <c r="J145"/>
  <c r="BK143"/>
  <c r="BK141"/>
  <c r="BK139"/>
  <c r="J137"/>
  <c r="J135"/>
  <c r="BK133"/>
  <c r="J131"/>
  <c r="BK129"/>
  <c i="1" r="AS94"/>
  <c i="2" r="J237"/>
  <c r="BK235"/>
  <c r="BK233"/>
  <c r="J231"/>
  <c r="BK229"/>
  <c r="J227"/>
  <c r="J225"/>
  <c r="BK223"/>
  <c r="BK221"/>
  <c r="J219"/>
  <c r="J217"/>
  <c r="BK215"/>
  <c r="BK213"/>
  <c r="BK211"/>
  <c r="J208"/>
  <c r="BK206"/>
  <c r="J204"/>
  <c r="BK202"/>
  <c r="J200"/>
  <c r="J198"/>
  <c r="BK196"/>
  <c r="J194"/>
  <c r="J192"/>
  <c r="J190"/>
  <c r="J188"/>
  <c r="BK186"/>
  <c r="J184"/>
  <c r="BK182"/>
  <c r="J180"/>
  <c r="J178"/>
  <c r="J176"/>
  <c r="J173"/>
  <c r="BK171"/>
  <c r="J169"/>
  <c r="J167"/>
  <c r="BK165"/>
  <c r="J163"/>
  <c r="BK161"/>
  <c r="J159"/>
  <c r="J157"/>
  <c r="BK155"/>
  <c r="J153"/>
  <c r="BK151"/>
  <c r="J149"/>
  <c r="J147"/>
  <c r="BK145"/>
  <c r="J143"/>
  <c r="J141"/>
  <c r="J139"/>
  <c r="BK137"/>
  <c r="BK135"/>
  <c r="J133"/>
  <c r="BK131"/>
  <c r="J129"/>
  <c l="1" r="BK175"/>
  <c r="J175"/>
  <c r="J97"/>
  <c r="P175"/>
  <c r="P128"/>
  <c r="P127"/>
  <c r="P126"/>
  <c i="1" r="AU95"/>
  <c i="2" r="R175"/>
  <c r="R128"/>
  <c r="R127"/>
  <c r="R126"/>
  <c r="T175"/>
  <c r="T128"/>
  <c r="T127"/>
  <c r="T126"/>
  <c r="BK210"/>
  <c r="J210"/>
  <c r="J98"/>
  <c r="P210"/>
  <c r="R210"/>
  <c r="T210"/>
  <c r="J87"/>
  <c r="J89"/>
  <c r="F123"/>
  <c r="BE129"/>
  <c r="BE133"/>
  <c r="BE135"/>
  <c r="BE137"/>
  <c r="BE143"/>
  <c r="BE149"/>
  <c r="BE153"/>
  <c r="BE159"/>
  <c r="BE163"/>
  <c r="BE169"/>
  <c r="BE180"/>
  <c r="BE184"/>
  <c r="BE188"/>
  <c r="BE196"/>
  <c r="BE200"/>
  <c r="BE202"/>
  <c r="BE206"/>
  <c r="BE211"/>
  <c r="BE213"/>
  <c r="BE217"/>
  <c r="BE223"/>
  <c r="BE229"/>
  <c r="BE233"/>
  <c r="BE237"/>
  <c r="F89"/>
  <c r="J90"/>
  <c r="BE131"/>
  <c r="BE139"/>
  <c r="BE141"/>
  <c r="BE145"/>
  <c r="BE147"/>
  <c r="BE151"/>
  <c r="BE155"/>
  <c r="BE157"/>
  <c r="BE161"/>
  <c r="BE165"/>
  <c r="BE167"/>
  <c r="BE171"/>
  <c r="BE173"/>
  <c r="BE176"/>
  <c r="BE178"/>
  <c r="BE182"/>
  <c r="BE186"/>
  <c r="BE190"/>
  <c r="BE192"/>
  <c r="BE194"/>
  <c r="BE198"/>
  <c r="BE204"/>
  <c r="BE208"/>
  <c r="BE215"/>
  <c r="BE219"/>
  <c r="BE221"/>
  <c r="BE225"/>
  <c r="BE227"/>
  <c r="BE231"/>
  <c r="BE235"/>
  <c r="BK128"/>
  <c r="J128"/>
  <c r="J96"/>
  <c r="F34"/>
  <c i="1" r="BA95"/>
  <c r="BA94"/>
  <c r="AW94"/>
  <c r="AK33"/>
  <c i="2" r="J34"/>
  <c i="1" r="AW95"/>
  <c i="2" r="F36"/>
  <c i="1" r="BC95"/>
  <c r="BC94"/>
  <c r="W35"/>
  <c i="2" r="F35"/>
  <c i="1" r="BB95"/>
  <c r="BB94"/>
  <c r="W34"/>
  <c i="2" r="F37"/>
  <c i="1" r="BD95"/>
  <c r="BD94"/>
  <c r="W36"/>
  <c r="AU94"/>
  <c i="2" l="1" r="BK127"/>
  <c r="J127"/>
  <c r="J95"/>
  <c i="1" r="AX94"/>
  <c r="AY94"/>
  <c r="W33"/>
  <c i="2" l="1" r="BK126"/>
  <c r="J126"/>
  <c r="J94"/>
  <c l="1" r="J28"/>
  <c l="1" r="J107"/>
  <c r="J101"/>
  <c r="J29"/>
  <c r="J30"/>
  <c i="1" r="AG95"/>
  <c r="AG94"/>
  <c r="AK26"/>
  <c i="2" l="1" r="BE107"/>
  <c i="1" r="AG98"/>
  <c r="AV98"/>
  <c r="BY98"/>
  <c r="AG99"/>
  <c r="AV99"/>
  <c r="BY99"/>
  <c r="AG100"/>
  <c r="AG101"/>
  <c r="CD101"/>
  <c i="2" r="J109"/>
  <c r="J33"/>
  <c i="1" r="AV95"/>
  <c r="AT95"/>
  <c r="AN95"/>
  <c l="1" r="CD98"/>
  <c r="CD99"/>
  <c r="CD100"/>
  <c i="2" r="J39"/>
  <c i="1" r="AG97"/>
  <c r="AK27"/>
  <c r="AN98"/>
  <c r="AN99"/>
  <c r="AV100"/>
  <c r="BY100"/>
  <c r="AV101"/>
  <c r="BY101"/>
  <c i="2" r="F33"/>
  <c i="1" r="AZ95"/>
  <c r="AZ94"/>
  <c r="W32"/>
  <c l="1" r="AK29"/>
  <c r="AN100"/>
  <c r="AN101"/>
  <c r="AV94"/>
  <c r="AK32"/>
  <c r="AG103"/>
  <c l="1" r="AK38"/>
  <c r="AN97"/>
  <c r="AT94"/>
  <c r="AN94"/>
  <c r="AN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<sst xmlns="http://schemas.openxmlformats.org/spreadsheetml/2006/main">
  <si>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</si>
  <si>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</si>
  <si>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</si>
  <si>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</si>
  <si>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</si>
  <si>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{9cf7c89e-ce16-4d74-9bb6-25ed5be19bac}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</si>
  <si>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</si>
  <si>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</si>
  <si>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</si>
  <si>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</si>
  <si>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</si>
  <si>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</si>
  <si>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</si>
  <si>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</si>
  <si>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SO11INTRIER25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</si>
  <si>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</si>
  <si>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</si>
  <si>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SO 11 INTERIER čp. 25</t>
  </si>
  <si>
    <t>KSO:</t>
  </si>
  <si>
    <t>CC-CZ:</t>
  </si>
  <si>
    <t>Místo:</t>
  </si>
  <si>
    <t xml:space="preserve"> </t>
  </si>
  <si>
    <t>Datum:</t>
  </si>
  <si>
    <t>29. 10. 2020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</si>
  <si>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</si>
  <si>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</si>
  <si>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</si>
  <si>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</si>
  <si>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</si>
  <si>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</si>
  <si>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</si>
  <si>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</si>
  <si>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</si>
  <si>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</si>
  <si>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</si>
  <si>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</si>
  <si>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</si>
  <si>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</si>
  <si>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</si>
  <si>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</si>
  <si>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</si>
  <si>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</si>
  <si>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</si>
  <si>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</si>
  <si>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</si>
  <si>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</si>
  <si>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</si>
  <si>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</si>
  <si>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</si>
  <si>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</si>
  <si>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</si>
  <si>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</si>
  <si>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</si>
  <si>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</si>
  <si>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</si>
  <si>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</si>
  <si>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</si>
  <si>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</si>
  <si>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</si>
  <si>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</si>
  <si>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</si>
  <si>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</si>
  <si>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</si>
  <si>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</si>
  <si>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</si>
  <si>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</si>
  <si>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</si>
  <si>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</si>
  <si>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</si>
  <si>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</si>
  <si>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</si>
  <si>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</si>
  <si>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</si>
  <si>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</si>
  <si>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</si>
  <si>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</si>
  <si>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</si>
  <si>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</si>
  <si>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</si>
  <si>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</si>
  <si>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</si>
  <si>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</si>
  <si>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</si>
  <si>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</si>
  <si>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</si>
  <si>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</si>
  <si>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</si>
  <si>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</si>
  <si>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</si>
  <si>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</si>
  <si>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</si>
  <si>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2</t>
  </si>
  <si>
    <t>KRYCÍ LIST SOUPISU PRACÍ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</si>
  <si>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</si>
  <si>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</si>
  <si>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</si>
  <si>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</si>
  <si>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</si>
  <si>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</si>
  <si>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PSV - Práce a dodávky PSV - CÚ 2018/1</t>
  </si>
  <si>
    <t xml:space="preserve">    766 - Interierové vybavení - popis výkres D1.1a2</t>
  </si>
  <si>
    <t xml:space="preserve">      725 - Hygienické a zdravot. předměty</t>
  </si>
  <si>
    <t xml:space="preserve">    147 - Informační a orientační systém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</si>
  <si>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</si>
  <si>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</si>
  <si>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</si>
  <si>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</si>
  <si>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</si>
  <si>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</si>
  <si>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</si>
  <si>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</si>
  <si>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</si>
  <si>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</si>
  <si>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</si>
  <si>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</si>
  <si>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</si>
  <si>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</si>
  <si>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</si>
  <si>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</si>
  <si>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</si>
  <si>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</si>
  <si>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</si>
  <si>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</si>
  <si>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</si>
  <si>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</si>
  <si>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</si>
  <si>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 - CÚ 2018/1</t>
  </si>
  <si>
    <t>ROZPOCET</t>
  </si>
  <si>
    <t>766</t>
  </si>
  <si>
    <t>Interierové vybavení - popis výkres D1.1a2</t>
  </si>
  <si>
    <t>K</t>
  </si>
  <si>
    <t>766821113</t>
  </si>
  <si>
    <t xml:space="preserve">101  Pojízdnákancelářská židle s vyšším opěrákem, synchronní mechanika-sedák/opěrák</t>
  </si>
  <si>
    <t>kpl</t>
  </si>
  <si>
    <t>16</t>
  </si>
  <si>
    <t>-1555001647</t>
  </si>
  <si>
    <t>VV</t>
  </si>
  <si>
    <t>7668211117</t>
  </si>
  <si>
    <t xml:space="preserve">103  Jednosedák - čalouněné křeslo</t>
  </si>
  <si>
    <t>-1359991954</t>
  </si>
  <si>
    <t>3</t>
  </si>
  <si>
    <t>7668211118</t>
  </si>
  <si>
    <t xml:space="preserve">104  Jídelní sestava 1* stůl,1* lavice,2* židle - dřev. kce</t>
  </si>
  <si>
    <t>-1958714561</t>
  </si>
  <si>
    <t>4</t>
  </si>
  <si>
    <t>7668211</t>
  </si>
  <si>
    <t xml:space="preserve">105   Židle k jídelnímu stolu dřevěná, 42,5/80/47 </t>
  </si>
  <si>
    <t>2089157000</t>
  </si>
  <si>
    <t>6</t>
  </si>
  <si>
    <t>5</t>
  </si>
  <si>
    <t>7668211116</t>
  </si>
  <si>
    <t xml:space="preserve">106   Židle dřevěná skládací , přír barva , nosnost 120 kg</t>
  </si>
  <si>
    <t>1060900657</t>
  </si>
  <si>
    <t>12</t>
  </si>
  <si>
    <t xml:space="preserve">107   Dřevěná lavička  1500/300/400</t>
  </si>
  <si>
    <t>1297866441</t>
  </si>
  <si>
    <t>7</t>
  </si>
  <si>
    <t>7663</t>
  </si>
  <si>
    <t xml:space="preserve">108   šatní lavička 800/450/400</t>
  </si>
  <si>
    <t>-461714783</t>
  </si>
  <si>
    <t>8</t>
  </si>
  <si>
    <t>7660</t>
  </si>
  <si>
    <t xml:space="preserve">201   Stůl- kruhový prům. 500</t>
  </si>
  <si>
    <t>175894479</t>
  </si>
  <si>
    <t>9</t>
  </si>
  <si>
    <t>7661</t>
  </si>
  <si>
    <t xml:space="preserve">204   stůl- čtvercový se středovou podnoží 600/600/750 mm</t>
  </si>
  <si>
    <t>-1110715067</t>
  </si>
  <si>
    <t>10</t>
  </si>
  <si>
    <t>7662</t>
  </si>
  <si>
    <t xml:space="preserve">205   noční stolek k lůžkům 450/400/360 mm</t>
  </si>
  <si>
    <t>-1455711061</t>
  </si>
  <si>
    <t>11</t>
  </si>
  <si>
    <t>7664</t>
  </si>
  <si>
    <t xml:space="preserve">206   Pracovní stůl s otevřenoupolicovou skříňkou tvaru L</t>
  </si>
  <si>
    <t>-1174560817</t>
  </si>
  <si>
    <t>766501</t>
  </si>
  <si>
    <t xml:space="preserve">303   skříň- plná dvířka, 3 police   900/600/1950 mm</t>
  </si>
  <si>
    <t>-262376416</t>
  </si>
  <si>
    <t>13</t>
  </si>
  <si>
    <t>7666</t>
  </si>
  <si>
    <t xml:space="preserve">305   kovový policový regál -5 polic 1000/400/2000 mm</t>
  </si>
  <si>
    <t>-1006948246</t>
  </si>
  <si>
    <t>14</t>
  </si>
  <si>
    <t>7667</t>
  </si>
  <si>
    <t xml:space="preserve">306 koupelnová skříňka   500/200/1885 mm</t>
  </si>
  <si>
    <t>-1271123472</t>
  </si>
  <si>
    <t>7668</t>
  </si>
  <si>
    <t xml:space="preserve">307   šatní skříň- tyč na ramínka, 2 horní a 2 dolní police 600/600/1950  mm- levé otevírání </t>
  </si>
  <si>
    <t>1350689664</t>
  </si>
  <si>
    <t>7669</t>
  </si>
  <si>
    <t xml:space="preserve">308   šatní skříň- tyč na ramínka, 2 horní a 2 dolní police 600/600/1950  mm- pravé  otevírání </t>
  </si>
  <si>
    <t>1245577265</t>
  </si>
  <si>
    <t>17</t>
  </si>
  <si>
    <t>7670</t>
  </si>
  <si>
    <t xml:space="preserve">309   šatní skříň s přihrádkami -ocelový plech, dvoukř. dveře, 1850/800/500  mm- </t>
  </si>
  <si>
    <t>1142976589</t>
  </si>
  <si>
    <t>18</t>
  </si>
  <si>
    <t>7671</t>
  </si>
  <si>
    <t xml:space="preserve">309a   šatní skříň s přihrádkami -ocelový plech, dvoukř. dveře, 1850/600/500  mm- </t>
  </si>
  <si>
    <t>1520067756</t>
  </si>
  <si>
    <t>19</t>
  </si>
  <si>
    <t>76720</t>
  </si>
  <si>
    <t xml:space="preserve">313   pojízdný kontejner,4 zásuvky, 400/600/600 mm</t>
  </si>
  <si>
    <t>256228950</t>
  </si>
  <si>
    <t>20</t>
  </si>
  <si>
    <t>76721</t>
  </si>
  <si>
    <t xml:space="preserve">314  policová skříň-4 police bez dvířek 650/490/1650 mm</t>
  </si>
  <si>
    <t>404329185</t>
  </si>
  <si>
    <t>76722</t>
  </si>
  <si>
    <t xml:space="preserve">401   jednolůžko- borovice, vnitř rozměr 800/2000  mm</t>
  </si>
  <si>
    <t>1548377850</t>
  </si>
  <si>
    <t>22</t>
  </si>
  <si>
    <t>76723</t>
  </si>
  <si>
    <t xml:space="preserve">402   dvoulůžlová dřevěná palanda 2000/900 mm</t>
  </si>
  <si>
    <t>-1119811056</t>
  </si>
  <si>
    <t>23</t>
  </si>
  <si>
    <t>76724</t>
  </si>
  <si>
    <t xml:space="preserve">403   válenda se 2 čely, matrace, lamel rošt 800/2000m</t>
  </si>
  <si>
    <t>275738999</t>
  </si>
  <si>
    <t>725</t>
  </si>
  <si>
    <t>Hygienické a zdravot. předměty</t>
  </si>
  <si>
    <t>24</t>
  </si>
  <si>
    <t>7252915111</t>
  </si>
  <si>
    <t xml:space="preserve">601     dávkovač tekutého mýdla nástěnný</t>
  </si>
  <si>
    <t>soubor</t>
  </si>
  <si>
    <t>-1166131878</t>
  </si>
  <si>
    <t>25</t>
  </si>
  <si>
    <t>72529152</t>
  </si>
  <si>
    <t xml:space="preserve">602     dávkovač desinfekce -plast , nástěnný</t>
  </si>
  <si>
    <t>-1833434708</t>
  </si>
  <si>
    <t>26</t>
  </si>
  <si>
    <t>72529</t>
  </si>
  <si>
    <t xml:space="preserve">603   zásobník papírových ručníků - plast</t>
  </si>
  <si>
    <t>-1039991000</t>
  </si>
  <si>
    <t>27</t>
  </si>
  <si>
    <t>7252916211</t>
  </si>
  <si>
    <t xml:space="preserve">604   komplet na čištění WC-  bilý plast  </t>
  </si>
  <si>
    <t>845174691</t>
  </si>
  <si>
    <t>28</t>
  </si>
  <si>
    <t>725290000</t>
  </si>
  <si>
    <t xml:space="preserve">605  zásobník toaletních papírů- bílý plast, prům. 250 mm</t>
  </si>
  <si>
    <t>-2020582050</t>
  </si>
  <si>
    <t>29</t>
  </si>
  <si>
    <t>7252916313</t>
  </si>
  <si>
    <t xml:space="preserve">606a   polička na stěně-tvrzené sklo 400/150/6 mm</t>
  </si>
  <si>
    <t>-1488603556</t>
  </si>
  <si>
    <t>30</t>
  </si>
  <si>
    <t>7252916312</t>
  </si>
  <si>
    <t xml:space="preserve">606     zrcadlo lepené na obklad fazetované 800/600mm</t>
  </si>
  <si>
    <t>422608474</t>
  </si>
  <si>
    <t>31</t>
  </si>
  <si>
    <t>7252916315</t>
  </si>
  <si>
    <t xml:space="preserve">607   koš na papír ručníky, drátěný, zavěšený  15 litrů</t>
  </si>
  <si>
    <t>934225477</t>
  </si>
  <si>
    <t>32</t>
  </si>
  <si>
    <t>7252916212</t>
  </si>
  <si>
    <t xml:space="preserve">608     nerez - dvojháček </t>
  </si>
  <si>
    <t>-1105569542</t>
  </si>
  <si>
    <t>33</t>
  </si>
  <si>
    <t>7252916</t>
  </si>
  <si>
    <t xml:space="preserve">609     nástěnný koš na hyg. potřeby, nerez s poklopem,  4,5litrů</t>
  </si>
  <si>
    <t>-3597425</t>
  </si>
  <si>
    <t>34</t>
  </si>
  <si>
    <t>725291314</t>
  </si>
  <si>
    <t>610 kovová tyč na sušení prům. 50mm, dl. 1400 mm</t>
  </si>
  <si>
    <t>-1884674594</t>
  </si>
  <si>
    <t>35</t>
  </si>
  <si>
    <t>72529164</t>
  </si>
  <si>
    <t xml:space="preserve">611   kancelářský koš  na papír -16 litrů, plast</t>
  </si>
  <si>
    <t>-757139209</t>
  </si>
  <si>
    <t>36</t>
  </si>
  <si>
    <t>7252916410</t>
  </si>
  <si>
    <t xml:space="preserve">612   koš na odpadky  plast, 14 litrů </t>
  </si>
  <si>
    <t>494605983</t>
  </si>
  <si>
    <t>37</t>
  </si>
  <si>
    <t>72529164A</t>
  </si>
  <si>
    <t xml:space="preserve">616    nízká lednice 530 mm</t>
  </si>
  <si>
    <t>2009367554</t>
  </si>
  <si>
    <t>38</t>
  </si>
  <si>
    <t>7252916310</t>
  </si>
  <si>
    <t xml:space="preserve">617drátěný systém- závěsný - nerez  490/390/1470</t>
  </si>
  <si>
    <t>-1233320678</t>
  </si>
  <si>
    <t>39</t>
  </si>
  <si>
    <t>7252916213</t>
  </si>
  <si>
    <t>618 drátěný regál š. 600mm, 5 polic, pojízdný</t>
  </si>
  <si>
    <t>165203083</t>
  </si>
  <si>
    <t>40</t>
  </si>
  <si>
    <t>7252916214</t>
  </si>
  <si>
    <t>619 skříň- lékárna, dvoukřídlová, 8 polic, vč. zabudovaného trezoru 900/600/1970 mm</t>
  </si>
  <si>
    <t>-1001076719</t>
  </si>
  <si>
    <t>147</t>
  </si>
  <si>
    <t>Informační a orientační systém</t>
  </si>
  <si>
    <t>41</t>
  </si>
  <si>
    <t>1471</t>
  </si>
  <si>
    <t xml:space="preserve">801 číselný štítek na dveře AL,  50*30mm</t>
  </si>
  <si>
    <t>kus</t>
  </si>
  <si>
    <t>-73568252</t>
  </si>
  <si>
    <t>42</t>
  </si>
  <si>
    <t>1472</t>
  </si>
  <si>
    <t xml:space="preserve">802   štítek s označením místnosti  155/120 mm AL, krycí folie</t>
  </si>
  <si>
    <t>1360649778</t>
  </si>
  <si>
    <t>43</t>
  </si>
  <si>
    <t>1473</t>
  </si>
  <si>
    <t xml:space="preserve">803   korková nástěnka900/1400 mm</t>
  </si>
  <si>
    <t>-528937598</t>
  </si>
  <si>
    <t>44</t>
  </si>
  <si>
    <t>1474</t>
  </si>
  <si>
    <t xml:space="preserve">804   rámeček na pož. řád a evakuační plán A4 - AL</t>
  </si>
  <si>
    <t>-2037441259</t>
  </si>
  <si>
    <t>45</t>
  </si>
  <si>
    <t>1475</t>
  </si>
  <si>
    <t xml:space="preserve">805  bezpečnostní opatření: směr úniku - šipka</t>
  </si>
  <si>
    <t>63146045</t>
  </si>
  <si>
    <t>46</t>
  </si>
  <si>
    <t>1477</t>
  </si>
  <si>
    <t xml:space="preserve">806  informační tabulka -"hlavní uzávěr vody" </t>
  </si>
  <si>
    <t>682504407</t>
  </si>
  <si>
    <t>47</t>
  </si>
  <si>
    <t>1479</t>
  </si>
  <si>
    <t xml:space="preserve">807  informační tabulka " Elektrorozvaděč   " </t>
  </si>
  <si>
    <t>-111560447</t>
  </si>
  <si>
    <t>48</t>
  </si>
  <si>
    <t>1478</t>
  </si>
  <si>
    <t xml:space="preserve">808  informační tabulka " strojovna vytápění    " </t>
  </si>
  <si>
    <t>-1706810055</t>
  </si>
  <si>
    <t>49</t>
  </si>
  <si>
    <t>14791</t>
  </si>
  <si>
    <t xml:space="preserve">809  informační tabulka " úpravna vody    " </t>
  </si>
  <si>
    <t>-1963635279</t>
  </si>
  <si>
    <t>50</t>
  </si>
  <si>
    <t>14792</t>
  </si>
  <si>
    <t xml:space="preserve">810  informační tabulka " Vypinač central stop   " </t>
  </si>
  <si>
    <t>611466267</t>
  </si>
  <si>
    <t>51</t>
  </si>
  <si>
    <t>14793</t>
  </si>
  <si>
    <t xml:space="preserve">811  informační tabulka " Vypinač total  stop   " </t>
  </si>
  <si>
    <t>1182668513</t>
  </si>
  <si>
    <t>52</t>
  </si>
  <si>
    <t>14796</t>
  </si>
  <si>
    <t xml:space="preserve">812  informační tabulka "požární čerpadlo "</t>
  </si>
  <si>
    <t>-2027956450</t>
  </si>
  <si>
    <t>53</t>
  </si>
  <si>
    <t>14795</t>
  </si>
  <si>
    <t xml:space="preserve">813  informační tabulka " Vnitřní odběr. místo požární vody    " </t>
  </si>
  <si>
    <t>-521739706</t>
  </si>
  <si>
    <t>54</t>
  </si>
  <si>
    <t>147960</t>
  </si>
  <si>
    <t xml:space="preserve">814  informační tabulka "náhradní zdroj el. energie "</t>
  </si>
  <si>
    <t>-1473445565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</si>
</sst>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8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5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3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29" fillId="0" borderId="0" xfId="0" applyNumberFormat="1" applyFont="1" applyAlignment="1" applyProtection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30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14.4" customHeight="1">
      <c r="B26" s="19"/>
      <c r="C26" s="20"/>
      <c r="D26" s="36" t="s">
        <v>33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37">
        <f>ROUND(AG94,2)</f>
        <v>0</v>
      </c>
      <c r="AL26" s="20"/>
      <c r="AM26" s="20"/>
      <c r="AN26" s="20"/>
      <c r="AO26" s="20"/>
      <c r="AP26" s="20"/>
      <c r="AQ26" s="20"/>
      <c r="AR26" s="18"/>
      <c r="BE26" s="29"/>
    </row>
    <row r="27" s="1" customFormat="1" ht="14.4" customHeight="1">
      <c r="B27" s="19"/>
      <c r="C27" s="20"/>
      <c r="D27" s="36" t="s">
        <v>34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37">
        <f>ROUND(AG97, 2)</f>
        <v>0</v>
      </c>
      <c r="AL27" s="37"/>
      <c r="AM27" s="37"/>
      <c r="AN27" s="37"/>
      <c r="AO27" s="37"/>
      <c r="AP27" s="20"/>
      <c r="AQ27" s="20"/>
      <c r="AR27" s="18"/>
      <c r="BE27" s="29"/>
    </row>
    <row r="28" s="2" customFormat="1" ht="6.96" customHeigh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1"/>
      <c r="BE28" s="29"/>
    </row>
    <row r="29" s="2" customFormat="1" ht="25.92" customHeight="1">
      <c r="A29" s="38"/>
      <c r="B29" s="39"/>
      <c r="C29" s="40"/>
      <c r="D29" s="42" t="s">
        <v>35</v>
      </c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ROUND(AK26 + AK27, 2)</f>
        <v>0</v>
      </c>
      <c r="AL29" s="43"/>
      <c r="AM29" s="43"/>
      <c r="AN29" s="43"/>
      <c r="AO29" s="43"/>
      <c r="AP29" s="40"/>
      <c r="AQ29" s="40"/>
      <c r="AR29" s="41"/>
      <c r="BE29" s="29"/>
    </row>
    <row r="30" s="2" customFormat="1" ht="6.96" customHeight="1">
      <c r="A30" s="38"/>
      <c r="B30" s="39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1"/>
      <c r="BE30" s="29"/>
    </row>
    <row r="31" s="2" customFormat="1">
      <c r="A31" s="38"/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5" t="s">
        <v>36</v>
      </c>
      <c r="M31" s="45"/>
      <c r="N31" s="45"/>
      <c r="O31" s="45"/>
      <c r="P31" s="45"/>
      <c r="Q31" s="40"/>
      <c r="R31" s="40"/>
      <c r="S31" s="40"/>
      <c r="T31" s="40"/>
      <c r="U31" s="40"/>
      <c r="V31" s="40"/>
      <c r="W31" s="45" t="s">
        <v>37</v>
      </c>
      <c r="X31" s="45"/>
      <c r="Y31" s="45"/>
      <c r="Z31" s="45"/>
      <c r="AA31" s="45"/>
      <c r="AB31" s="45"/>
      <c r="AC31" s="45"/>
      <c r="AD31" s="45"/>
      <c r="AE31" s="45"/>
      <c r="AF31" s="40"/>
      <c r="AG31" s="40"/>
      <c r="AH31" s="40"/>
      <c r="AI31" s="40"/>
      <c r="AJ31" s="40"/>
      <c r="AK31" s="45" t="s">
        <v>38</v>
      </c>
      <c r="AL31" s="45"/>
      <c r="AM31" s="45"/>
      <c r="AN31" s="45"/>
      <c r="AO31" s="45"/>
      <c r="AP31" s="40"/>
      <c r="AQ31" s="40"/>
      <c r="AR31" s="41"/>
      <c r="BE31" s="29"/>
    </row>
    <row r="32" s="3" customFormat="1" ht="14.4" customHeight="1">
      <c r="A32" s="3"/>
      <c r="B32" s="46"/>
      <c r="C32" s="47"/>
      <c r="D32" s="30" t="s">
        <v>39</v>
      </c>
      <c r="E32" s="47"/>
      <c r="F32" s="30" t="s">
        <v>40</v>
      </c>
      <c r="G32" s="47"/>
      <c r="H32" s="47"/>
      <c r="I32" s="47"/>
      <c r="J32" s="47"/>
      <c r="K32" s="47"/>
      <c r="L32" s="48">
        <v>0.20999999999999999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ROUND(AZ94 + SUM(CD97:CD101),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f>ROUND(AV94 + SUM(BY97:BY101), 2)</f>
        <v>0</v>
      </c>
      <c r="AL32" s="47"/>
      <c r="AM32" s="47"/>
      <c r="AN32" s="47"/>
      <c r="AO32" s="47"/>
      <c r="AP32" s="47"/>
      <c r="AQ32" s="47"/>
      <c r="AR32" s="50"/>
      <c r="BE32" s="51"/>
    </row>
    <row r="33" s="3" customFormat="1" ht="14.4" customHeight="1">
      <c r="A33" s="3"/>
      <c r="B33" s="46"/>
      <c r="C33" s="47"/>
      <c r="D33" s="47"/>
      <c r="E33" s="47"/>
      <c r="F33" s="30" t="s">
        <v>41</v>
      </c>
      <c r="G33" s="47"/>
      <c r="H33" s="47"/>
      <c r="I33" s="47"/>
      <c r="J33" s="47"/>
      <c r="K33" s="47"/>
      <c r="L33" s="48">
        <v>0.14999999999999999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ROUND(BA94 + SUM(CE97:CE101),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f>ROUND(AW94 + SUM(BZ97:BZ101), 2)</f>
        <v>0</v>
      </c>
      <c r="AL33" s="47"/>
      <c r="AM33" s="47"/>
      <c r="AN33" s="47"/>
      <c r="AO33" s="47"/>
      <c r="AP33" s="47"/>
      <c r="AQ33" s="47"/>
      <c r="AR33" s="50"/>
      <c r="BE33" s="51"/>
    </row>
    <row r="34" hidden="1" s="3" customFormat="1" ht="14.4" customHeight="1">
      <c r="A34" s="3"/>
      <c r="B34" s="46"/>
      <c r="C34" s="47"/>
      <c r="D34" s="47"/>
      <c r="E34" s="47"/>
      <c r="F34" s="30" t="s">
        <v>42</v>
      </c>
      <c r="G34" s="47"/>
      <c r="H34" s="47"/>
      <c r="I34" s="47"/>
      <c r="J34" s="47"/>
      <c r="K34" s="47"/>
      <c r="L34" s="48">
        <v>0.20999999999999999</v>
      </c>
      <c r="M34" s="47"/>
      <c r="N34" s="47"/>
      <c r="O34" s="47"/>
      <c r="P34" s="47"/>
      <c r="Q34" s="47"/>
      <c r="R34" s="47"/>
      <c r="S34" s="47"/>
      <c r="T34" s="47"/>
      <c r="U34" s="47"/>
      <c r="V34" s="47"/>
      <c r="W34" s="49">
        <f>ROUND(BB94 + SUM(CF97:CF101), 2)</f>
        <v>0</v>
      </c>
      <c r="X34" s="47"/>
      <c r="Y34" s="47"/>
      <c r="Z34" s="47"/>
      <c r="AA34" s="47"/>
      <c r="AB34" s="47"/>
      <c r="AC34" s="47"/>
      <c r="AD34" s="47"/>
      <c r="AE34" s="47"/>
      <c r="AF34" s="47"/>
      <c r="AG34" s="47"/>
      <c r="AH34" s="47"/>
      <c r="AI34" s="47"/>
      <c r="AJ34" s="47"/>
      <c r="AK34" s="49">
        <v>0</v>
      </c>
      <c r="AL34" s="47"/>
      <c r="AM34" s="47"/>
      <c r="AN34" s="47"/>
      <c r="AO34" s="47"/>
      <c r="AP34" s="47"/>
      <c r="AQ34" s="47"/>
      <c r="AR34" s="50"/>
      <c r="BE34" s="51"/>
    </row>
    <row r="35" hidden="1" s="3" customFormat="1" ht="14.4" customHeight="1">
      <c r="A35" s="3"/>
      <c r="B35" s="46"/>
      <c r="C35" s="47"/>
      <c r="D35" s="47"/>
      <c r="E35" s="47"/>
      <c r="F35" s="30" t="s">
        <v>43</v>
      </c>
      <c r="G35" s="47"/>
      <c r="H35" s="47"/>
      <c r="I35" s="47"/>
      <c r="J35" s="47"/>
      <c r="K35" s="47"/>
      <c r="L35" s="48">
        <v>0.14999999999999999</v>
      </c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9">
        <f>ROUND(BC94 + SUM(CG97:CG101), 2)</f>
        <v>0</v>
      </c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9">
        <v>0</v>
      </c>
      <c r="AL35" s="47"/>
      <c r="AM35" s="47"/>
      <c r="AN35" s="47"/>
      <c r="AO35" s="47"/>
      <c r="AP35" s="47"/>
      <c r="AQ35" s="47"/>
      <c r="AR35" s="50"/>
      <c r="BE35" s="3"/>
    </row>
    <row r="36" hidden="1" s="3" customFormat="1" ht="14.4" customHeight="1">
      <c r="A36" s="3"/>
      <c r="B36" s="46"/>
      <c r="C36" s="47"/>
      <c r="D36" s="47"/>
      <c r="E36" s="47"/>
      <c r="F36" s="30" t="s">
        <v>44</v>
      </c>
      <c r="G36" s="47"/>
      <c r="H36" s="47"/>
      <c r="I36" s="47"/>
      <c r="J36" s="47"/>
      <c r="K36" s="47"/>
      <c r="L36" s="48">
        <v>0</v>
      </c>
      <c r="M36" s="47"/>
      <c r="N36" s="47"/>
      <c r="O36" s="47"/>
      <c r="P36" s="47"/>
      <c r="Q36" s="47"/>
      <c r="R36" s="47"/>
      <c r="S36" s="47"/>
      <c r="T36" s="47"/>
      <c r="U36" s="47"/>
      <c r="V36" s="47"/>
      <c r="W36" s="49">
        <f>ROUND(BD94 + SUM(CH97:CH101), 2)</f>
        <v>0</v>
      </c>
      <c r="X36" s="47"/>
      <c r="Y36" s="47"/>
      <c r="Z36" s="47"/>
      <c r="AA36" s="47"/>
      <c r="AB36" s="47"/>
      <c r="AC36" s="47"/>
      <c r="AD36" s="47"/>
      <c r="AE36" s="47"/>
      <c r="AF36" s="47"/>
      <c r="AG36" s="47"/>
      <c r="AH36" s="47"/>
      <c r="AI36" s="47"/>
      <c r="AJ36" s="47"/>
      <c r="AK36" s="49">
        <v>0</v>
      </c>
      <c r="AL36" s="47"/>
      <c r="AM36" s="47"/>
      <c r="AN36" s="47"/>
      <c r="AO36" s="47"/>
      <c r="AP36" s="47"/>
      <c r="AQ36" s="47"/>
      <c r="AR36" s="50"/>
      <c r="BE36" s="3"/>
    </row>
    <row r="37" s="2" customFormat="1" ht="6.96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1"/>
      <c r="BE37" s="38"/>
    </row>
    <row r="38" s="2" customFormat="1" ht="25.92" customHeight="1">
      <c r="A38" s="38"/>
      <c r="B38" s="39"/>
      <c r="C38" s="52"/>
      <c r="D38" s="53" t="s">
        <v>45</v>
      </c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5" t="s">
        <v>46</v>
      </c>
      <c r="U38" s="54"/>
      <c r="V38" s="54"/>
      <c r="W38" s="54"/>
      <c r="X38" s="56" t="s">
        <v>47</v>
      </c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7">
        <f>SUM(AK29:AK36)</f>
        <v>0</v>
      </c>
      <c r="AL38" s="54"/>
      <c r="AM38" s="54"/>
      <c r="AN38" s="54"/>
      <c r="AO38" s="58"/>
      <c r="AP38" s="52"/>
      <c r="AQ38" s="52"/>
      <c r="AR38" s="41"/>
      <c r="BE38" s="38"/>
    </row>
    <row r="39" s="2" customFormat="1" ht="6.96" customHeight="1">
      <c r="A39" s="38"/>
      <c r="B39" s="39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1"/>
      <c r="BE39" s="38"/>
    </row>
    <row r="40" s="2" customFormat="1" ht="14.4" customHeight="1">
      <c r="A40" s="38"/>
      <c r="B40" s="39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1"/>
      <c r="BE40" s="3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8"/>
      <c r="B60" s="39"/>
      <c r="C60" s="40"/>
      <c r="D60" s="64" t="s">
        <v>50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4" t="s">
        <v>51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4" t="s">
        <v>50</v>
      </c>
      <c r="AI60" s="43"/>
      <c r="AJ60" s="43"/>
      <c r="AK60" s="43"/>
      <c r="AL60" s="43"/>
      <c r="AM60" s="64" t="s">
        <v>51</v>
      </c>
      <c r="AN60" s="43"/>
      <c r="AO60" s="43"/>
      <c r="AP60" s="40"/>
      <c r="AQ60" s="40"/>
      <c r="AR60" s="41"/>
      <c r="BE60" s="38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1"/>
      <c r="BE64" s="38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8"/>
      <c r="B75" s="39"/>
      <c r="C75" s="40"/>
      <c r="D75" s="64" t="s">
        <v>50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4" t="s">
        <v>51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4" t="s">
        <v>50</v>
      </c>
      <c r="AI75" s="43"/>
      <c r="AJ75" s="43"/>
      <c r="AK75" s="43"/>
      <c r="AL75" s="43"/>
      <c r="AM75" s="64" t="s">
        <v>51</v>
      </c>
      <c r="AN75" s="43"/>
      <c r="AO75" s="43"/>
      <c r="AP75" s="40"/>
      <c r="AQ75" s="40"/>
      <c r="AR75" s="41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1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1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1"/>
      <c r="BE81" s="38"/>
    </row>
    <row r="82" s="2" customFormat="1" ht="24.96" customHeight="1">
      <c r="A82" s="38"/>
      <c r="B82" s="39"/>
      <c r="C82" s="21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1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1"/>
      <c r="BE83" s="38"/>
    </row>
    <row r="84" s="4" customFormat="1" ht="12" customHeight="1">
      <c r="A84" s="4"/>
      <c r="B84" s="70"/>
      <c r="C84" s="30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SO11INTRIER25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SO 11 INTERIER čp. 25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1"/>
      <c r="BE86" s="38"/>
    </row>
    <row r="87" s="2" customFormat="1" ht="12" customHeight="1">
      <c r="A87" s="38"/>
      <c r="B87" s="39"/>
      <c r="C87" s="30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0" t="s">
        <v>22</v>
      </c>
      <c r="AJ87" s="40"/>
      <c r="AK87" s="40"/>
      <c r="AL87" s="40"/>
      <c r="AM87" s="79" t="str">
        <f>IF(AN8= "","",AN8)</f>
        <v>29. 10. 2020</v>
      </c>
      <c r="AN87" s="79"/>
      <c r="AO87" s="40"/>
      <c r="AP87" s="40"/>
      <c r="AQ87" s="40"/>
      <c r="AR87" s="41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1"/>
      <c r="BE88" s="38"/>
    </row>
    <row r="89" s="2" customFormat="1" ht="15.15" customHeight="1">
      <c r="A89" s="38"/>
      <c r="B89" s="39"/>
      <c r="C89" s="30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0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1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0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0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1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1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1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1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ROUND(AZ94*L32,2)</f>
        <v>0</v>
      </c>
      <c r="AW94" s="114">
        <f>ROUND(BA94*L33,2)</f>
        <v>0</v>
      </c>
      <c r="AX94" s="114">
        <f>ROUND(BB94*L32,2)</f>
        <v>0</v>
      </c>
      <c r="AY94" s="114">
        <f>ROUND(BC94*L33,2)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74</v>
      </c>
      <c r="BT94" s="117" t="s">
        <v>75</v>
      </c>
      <c r="BV94" s="117" t="s">
        <v>76</v>
      </c>
      <c r="BW94" s="117" t="s">
        <v>5</v>
      </c>
      <c r="BX94" s="117" t="s">
        <v>77</v>
      </c>
      <c r="CL94" s="117" t="s">
        <v>1</v>
      </c>
    </row>
    <row r="95" s="7" customFormat="1" ht="37.5" customHeight="1">
      <c r="A95" s="118" t="s">
        <v>78</v>
      </c>
      <c r="B95" s="119"/>
      <c r="C95" s="120"/>
      <c r="D95" s="121" t="s">
        <v>14</v>
      </c>
      <c r="E95" s="121"/>
      <c r="F95" s="121"/>
      <c r="G95" s="121"/>
      <c r="H95" s="121"/>
      <c r="I95" s="122"/>
      <c r="J95" s="121" t="s">
        <v>17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'SO11INTRIER25 - SO 11 INT...'!J30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79</v>
      </c>
      <c r="AR95" s="125"/>
      <c r="AS95" s="126">
        <v>0</v>
      </c>
      <c r="AT95" s="127">
        <f>ROUND(SUM(AV95:AW95),2)</f>
        <v>0</v>
      </c>
      <c r="AU95" s="128">
        <f>'SO11INTRIER25 - SO 11 INT...'!P126</f>
        <v>0</v>
      </c>
      <c r="AV95" s="127">
        <f>'SO11INTRIER25 - SO 11 INT...'!J33</f>
        <v>0</v>
      </c>
      <c r="AW95" s="127">
        <f>'SO11INTRIER25 - SO 11 INT...'!J34</f>
        <v>0</v>
      </c>
      <c r="AX95" s="127">
        <f>'SO11INTRIER25 - SO 11 INT...'!J35</f>
        <v>0</v>
      </c>
      <c r="AY95" s="127">
        <f>'SO11INTRIER25 - SO 11 INT...'!J36</f>
        <v>0</v>
      </c>
      <c r="AZ95" s="127">
        <f>'SO11INTRIER25 - SO 11 INT...'!F33</f>
        <v>0</v>
      </c>
      <c r="BA95" s="127">
        <f>'SO11INTRIER25 - SO 11 INT...'!F34</f>
        <v>0</v>
      </c>
      <c r="BB95" s="127">
        <f>'SO11INTRIER25 - SO 11 INT...'!F35</f>
        <v>0</v>
      </c>
      <c r="BC95" s="127">
        <f>'SO11INTRIER25 - SO 11 INT...'!F36</f>
        <v>0</v>
      </c>
      <c r="BD95" s="129">
        <f>'SO11INTRIER25 - SO 11 INT...'!F37</f>
        <v>0</v>
      </c>
      <c r="BE95" s="7"/>
      <c r="BT95" s="130" t="s">
        <v>80</v>
      </c>
      <c r="BU95" s="130" t="s">
        <v>81</v>
      </c>
      <c r="BV95" s="130" t="s">
        <v>76</v>
      </c>
      <c r="BW95" s="130" t="s">
        <v>5</v>
      </c>
      <c r="BX95" s="130" t="s">
        <v>77</v>
      </c>
      <c r="CL95" s="130" t="s">
        <v>1</v>
      </c>
    </row>
    <row r="96">
      <c r="B96" s="19"/>
      <c r="C96" s="20"/>
      <c r="D96" s="20"/>
      <c r="E96" s="20"/>
      <c r="F96" s="20"/>
      <c r="G96" s="20"/>
      <c r="H96" s="20"/>
      <c r="I96" s="20"/>
      <c r="J96" s="20"/>
      <c r="K96" s="20"/>
      <c r="L96" s="20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18"/>
    </row>
    <row r="97" s="2" customFormat="1" ht="30" customHeight="1">
      <c r="A97" s="38"/>
      <c r="B97" s="39"/>
      <c r="C97" s="107" t="s">
        <v>82</v>
      </c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110">
        <f>ROUND(SUM(AG98:AG101), 2)</f>
        <v>0</v>
      </c>
      <c r="AH97" s="110"/>
      <c r="AI97" s="110"/>
      <c r="AJ97" s="110"/>
      <c r="AK97" s="110"/>
      <c r="AL97" s="110"/>
      <c r="AM97" s="110"/>
      <c r="AN97" s="110">
        <f>ROUND(SUM(AN98:AN101), 2)</f>
        <v>0</v>
      </c>
      <c r="AO97" s="110"/>
      <c r="AP97" s="110"/>
      <c r="AQ97" s="131"/>
      <c r="AR97" s="41"/>
      <c r="AS97" s="100" t="s">
        <v>83</v>
      </c>
      <c r="AT97" s="101" t="s">
        <v>84</v>
      </c>
      <c r="AU97" s="101" t="s">
        <v>39</v>
      </c>
      <c r="AV97" s="102" t="s">
        <v>62</v>
      </c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19.92" customHeight="1">
      <c r="A98" s="38"/>
      <c r="B98" s="39"/>
      <c r="C98" s="40"/>
      <c r="D98" s="132" t="s">
        <v>85</v>
      </c>
      <c r="E98" s="132"/>
      <c r="F98" s="132"/>
      <c r="G98" s="132"/>
      <c r="H98" s="132"/>
      <c r="I98" s="132"/>
      <c r="J98" s="132"/>
      <c r="K98" s="132"/>
      <c r="L98" s="132"/>
      <c r="M98" s="132"/>
      <c r="N98" s="132"/>
      <c r="O98" s="132"/>
      <c r="P98" s="132"/>
      <c r="Q98" s="132"/>
      <c r="R98" s="132"/>
      <c r="S98" s="132"/>
      <c r="T98" s="132"/>
      <c r="U98" s="132"/>
      <c r="V98" s="132"/>
      <c r="W98" s="132"/>
      <c r="X98" s="132"/>
      <c r="Y98" s="132"/>
      <c r="Z98" s="132"/>
      <c r="AA98" s="132"/>
      <c r="AB98" s="132"/>
      <c r="AC98" s="40"/>
      <c r="AD98" s="40"/>
      <c r="AE98" s="40"/>
      <c r="AF98" s="40"/>
      <c r="AG98" s="133">
        <f>ROUND(AG94 * AS98, 2)</f>
        <v>0</v>
      </c>
      <c r="AH98" s="134"/>
      <c r="AI98" s="134"/>
      <c r="AJ98" s="134"/>
      <c r="AK98" s="134"/>
      <c r="AL98" s="134"/>
      <c r="AM98" s="134"/>
      <c r="AN98" s="134">
        <f>ROUND(AG98 + AV98, 2)</f>
        <v>0</v>
      </c>
      <c r="AO98" s="134"/>
      <c r="AP98" s="134"/>
      <c r="AQ98" s="40"/>
      <c r="AR98" s="41"/>
      <c r="AS98" s="135">
        <v>0</v>
      </c>
      <c r="AT98" s="136" t="s">
        <v>86</v>
      </c>
      <c r="AU98" s="136" t="s">
        <v>40</v>
      </c>
      <c r="AV98" s="137">
        <f>ROUND(IF(AU98="základní",AG98*L32,IF(AU98="snížená",AG98*L33,0)), 2)</f>
        <v>0</v>
      </c>
      <c r="AW98" s="38"/>
      <c r="AX98" s="38"/>
      <c r="AY98" s="38"/>
      <c r="AZ98" s="38"/>
      <c r="BA98" s="38"/>
      <c r="BB98" s="38"/>
      <c r="BC98" s="38"/>
      <c r="BD98" s="38"/>
      <c r="BE98" s="38"/>
      <c r="BV98" s="15" t="s">
        <v>87</v>
      </c>
      <c r="BY98" s="138">
        <f>IF(AU98="základní",AV98,0)</f>
        <v>0</v>
      </c>
      <c r="BZ98" s="138">
        <f>IF(AU98="snížená",AV98,0)</f>
        <v>0</v>
      </c>
      <c r="CA98" s="138">
        <v>0</v>
      </c>
      <c r="CB98" s="138">
        <v>0</v>
      </c>
      <c r="CC98" s="138">
        <v>0</v>
      </c>
      <c r="CD98" s="138">
        <f>IF(AU98="základní",AG98,0)</f>
        <v>0</v>
      </c>
      <c r="CE98" s="138">
        <f>IF(AU98="snížená",AG98,0)</f>
        <v>0</v>
      </c>
      <c r="CF98" s="138">
        <f>IF(AU98="zákl. přenesená",AG98,0)</f>
        <v>0</v>
      </c>
      <c r="CG98" s="138">
        <f>IF(AU98="sníž. přenesená",AG98,0)</f>
        <v>0</v>
      </c>
      <c r="CH98" s="138">
        <f>IF(AU98="nulová",AG98,0)</f>
        <v>0</v>
      </c>
      <c r="CI98" s="15">
        <f>IF(AU98="základní",1,IF(AU98="snížená",2,IF(AU98="zákl. přenesená",4,IF(AU98="sníž. přenesená",5,3))))</f>
        <v>1</v>
      </c>
      <c r="CJ98" s="15">
        <f>IF(AT98="stavební čast",1,IF(AT98="investiční čast",2,3))</f>
        <v>1</v>
      </c>
      <c r="CK98" s="15" t="str">
        <f>IF(D98="Vyplň vlastní","","x")</f>
        <v>x</v>
      </c>
    </row>
    <row r="99" s="2" customFormat="1" ht="19.92" customHeight="1">
      <c r="A99" s="38"/>
      <c r="B99" s="39"/>
      <c r="C99" s="40"/>
      <c r="D99" s="139" t="s">
        <v>88</v>
      </c>
      <c r="E99" s="132"/>
      <c r="F99" s="132"/>
      <c r="G99" s="132"/>
      <c r="H99" s="132"/>
      <c r="I99" s="132"/>
      <c r="J99" s="132"/>
      <c r="K99" s="132"/>
      <c r="L99" s="132"/>
      <c r="M99" s="132"/>
      <c r="N99" s="132"/>
      <c r="O99" s="132"/>
      <c r="P99" s="132"/>
      <c r="Q99" s="132"/>
      <c r="R99" s="132"/>
      <c r="S99" s="132"/>
      <c r="T99" s="132"/>
      <c r="U99" s="132"/>
      <c r="V99" s="132"/>
      <c r="W99" s="132"/>
      <c r="X99" s="132"/>
      <c r="Y99" s="132"/>
      <c r="Z99" s="132"/>
      <c r="AA99" s="132"/>
      <c r="AB99" s="132"/>
      <c r="AC99" s="40"/>
      <c r="AD99" s="40"/>
      <c r="AE99" s="40"/>
      <c r="AF99" s="40"/>
      <c r="AG99" s="133">
        <f>ROUND(AG94 * AS99, 2)</f>
        <v>0</v>
      </c>
      <c r="AH99" s="134"/>
      <c r="AI99" s="134"/>
      <c r="AJ99" s="134"/>
      <c r="AK99" s="134"/>
      <c r="AL99" s="134"/>
      <c r="AM99" s="134"/>
      <c r="AN99" s="134">
        <f>ROUND(AG99 + AV99, 2)</f>
        <v>0</v>
      </c>
      <c r="AO99" s="134"/>
      <c r="AP99" s="134"/>
      <c r="AQ99" s="40"/>
      <c r="AR99" s="41"/>
      <c r="AS99" s="135">
        <v>0</v>
      </c>
      <c r="AT99" s="136" t="s">
        <v>86</v>
      </c>
      <c r="AU99" s="136" t="s">
        <v>40</v>
      </c>
      <c r="AV99" s="137">
        <f>ROUND(IF(AU99="základní",AG99*L32,IF(AU99="snížená",AG99*L33,0)), 2)</f>
        <v>0</v>
      </c>
      <c r="AW99" s="38"/>
      <c r="AX99" s="38"/>
      <c r="AY99" s="38"/>
      <c r="AZ99" s="38"/>
      <c r="BA99" s="38"/>
      <c r="BB99" s="38"/>
      <c r="BC99" s="38"/>
      <c r="BD99" s="38"/>
      <c r="BE99" s="38"/>
      <c r="BV99" s="15" t="s">
        <v>89</v>
      </c>
      <c r="BY99" s="138">
        <f>IF(AU99="základní",AV99,0)</f>
        <v>0</v>
      </c>
      <c r="BZ99" s="138">
        <f>IF(AU99="snížená",AV99,0)</f>
        <v>0</v>
      </c>
      <c r="CA99" s="138">
        <v>0</v>
      </c>
      <c r="CB99" s="138">
        <v>0</v>
      </c>
      <c r="CC99" s="138">
        <v>0</v>
      </c>
      <c r="CD99" s="138">
        <f>IF(AU99="základní",AG99,0)</f>
        <v>0</v>
      </c>
      <c r="CE99" s="138">
        <f>IF(AU99="snížená",AG99,0)</f>
        <v>0</v>
      </c>
      <c r="CF99" s="138">
        <f>IF(AU99="zákl. přenesená",AG99,0)</f>
        <v>0</v>
      </c>
      <c r="CG99" s="138">
        <f>IF(AU99="sníž. přenesená",AG99,0)</f>
        <v>0</v>
      </c>
      <c r="CH99" s="138">
        <f>IF(AU99="nulová",AG99,0)</f>
        <v>0</v>
      </c>
      <c r="CI99" s="15">
        <f>IF(AU99="základní",1,IF(AU99="snížená",2,IF(AU99="zákl. přenesená",4,IF(AU99="sníž. přenesená",5,3))))</f>
        <v>1</v>
      </c>
      <c r="CJ99" s="15">
        <f>IF(AT99="stavební čast",1,IF(AT99="investiční čast",2,3))</f>
        <v>1</v>
      </c>
      <c r="CK99" s="15" t="str">
        <f>IF(D99="Vyplň vlastní","","x")</f>
        <v/>
      </c>
    </row>
    <row r="100" s="2" customFormat="1" ht="19.92" customHeight="1">
      <c r="A100" s="38"/>
      <c r="B100" s="39"/>
      <c r="C100" s="40"/>
      <c r="D100" s="139" t="s">
        <v>88</v>
      </c>
      <c r="E100" s="132"/>
      <c r="F100" s="132"/>
      <c r="G100" s="132"/>
      <c r="H100" s="132"/>
      <c r="I100" s="132"/>
      <c r="J100" s="132"/>
      <c r="K100" s="132"/>
      <c r="L100" s="132"/>
      <c r="M100" s="132"/>
      <c r="N100" s="132"/>
      <c r="O100" s="132"/>
      <c r="P100" s="132"/>
      <c r="Q100" s="132"/>
      <c r="R100" s="132"/>
      <c r="S100" s="132"/>
      <c r="T100" s="132"/>
      <c r="U100" s="132"/>
      <c r="V100" s="132"/>
      <c r="W100" s="132"/>
      <c r="X100" s="132"/>
      <c r="Y100" s="132"/>
      <c r="Z100" s="132"/>
      <c r="AA100" s="132"/>
      <c r="AB100" s="132"/>
      <c r="AC100" s="40"/>
      <c r="AD100" s="40"/>
      <c r="AE100" s="40"/>
      <c r="AF100" s="40"/>
      <c r="AG100" s="133">
        <f>ROUND(AG94 * AS100, 2)</f>
        <v>0</v>
      </c>
      <c r="AH100" s="134"/>
      <c r="AI100" s="134"/>
      <c r="AJ100" s="134"/>
      <c r="AK100" s="134"/>
      <c r="AL100" s="134"/>
      <c r="AM100" s="134"/>
      <c r="AN100" s="134">
        <f>ROUND(AG100 + AV100, 2)</f>
        <v>0</v>
      </c>
      <c r="AO100" s="134"/>
      <c r="AP100" s="134"/>
      <c r="AQ100" s="40"/>
      <c r="AR100" s="41"/>
      <c r="AS100" s="135">
        <v>0</v>
      </c>
      <c r="AT100" s="136" t="s">
        <v>86</v>
      </c>
      <c r="AU100" s="136" t="s">
        <v>40</v>
      </c>
      <c r="AV100" s="137">
        <f>ROUND(IF(AU100="základní",AG100*L32,IF(AU100="snížená",AG100*L33,0)), 2)</f>
        <v>0</v>
      </c>
      <c r="AW100" s="38"/>
      <c r="AX100" s="38"/>
      <c r="AY100" s="38"/>
      <c r="AZ100" s="38"/>
      <c r="BA100" s="38"/>
      <c r="BB100" s="38"/>
      <c r="BC100" s="38"/>
      <c r="BD100" s="38"/>
      <c r="BE100" s="38"/>
      <c r="BV100" s="15" t="s">
        <v>89</v>
      </c>
      <c r="BY100" s="138">
        <f>IF(AU100="základní",AV100,0)</f>
        <v>0</v>
      </c>
      <c r="BZ100" s="138">
        <f>IF(AU100="snížená",AV100,0)</f>
        <v>0</v>
      </c>
      <c r="CA100" s="138">
        <v>0</v>
      </c>
      <c r="CB100" s="138">
        <v>0</v>
      </c>
      <c r="CC100" s="138">
        <v>0</v>
      </c>
      <c r="CD100" s="138">
        <f>IF(AU100="základní",AG100,0)</f>
        <v>0</v>
      </c>
      <c r="CE100" s="138">
        <f>IF(AU100="snížená",AG100,0)</f>
        <v>0</v>
      </c>
      <c r="CF100" s="138">
        <f>IF(AU100="zákl. přenesená",AG100,0)</f>
        <v>0</v>
      </c>
      <c r="CG100" s="138">
        <f>IF(AU100="sníž. přenesená",AG100,0)</f>
        <v>0</v>
      </c>
      <c r="CH100" s="138">
        <f>IF(AU100="nulová",AG100,0)</f>
        <v>0</v>
      </c>
      <c r="CI100" s="15">
        <f>IF(AU100="základní",1,IF(AU100="snížená",2,IF(AU100="zákl. přenesená",4,IF(AU100="sníž. přenesená",5,3))))</f>
        <v>1</v>
      </c>
      <c r="CJ100" s="15">
        <f>IF(AT100="stavební čast",1,IF(AT100="investiční čast",2,3))</f>
        <v>1</v>
      </c>
      <c r="CK100" s="15" t="str">
        <f>IF(D100="Vyplň vlastní","","x")</f>
        <v/>
      </c>
    </row>
    <row r="101" s="2" customFormat="1" ht="19.92" customHeight="1">
      <c r="A101" s="38"/>
      <c r="B101" s="39"/>
      <c r="C101" s="40"/>
      <c r="D101" s="139" t="s">
        <v>88</v>
      </c>
      <c r="E101" s="132"/>
      <c r="F101" s="132"/>
      <c r="G101" s="132"/>
      <c r="H101" s="132"/>
      <c r="I101" s="132"/>
      <c r="J101" s="132"/>
      <c r="K101" s="132"/>
      <c r="L101" s="132"/>
      <c r="M101" s="132"/>
      <c r="N101" s="132"/>
      <c r="O101" s="132"/>
      <c r="P101" s="132"/>
      <c r="Q101" s="132"/>
      <c r="R101" s="132"/>
      <c r="S101" s="132"/>
      <c r="T101" s="132"/>
      <c r="U101" s="132"/>
      <c r="V101" s="132"/>
      <c r="W101" s="132"/>
      <c r="X101" s="132"/>
      <c r="Y101" s="132"/>
      <c r="Z101" s="132"/>
      <c r="AA101" s="132"/>
      <c r="AB101" s="132"/>
      <c r="AC101" s="40"/>
      <c r="AD101" s="40"/>
      <c r="AE101" s="40"/>
      <c r="AF101" s="40"/>
      <c r="AG101" s="133">
        <f>ROUND(AG94 * AS101, 2)</f>
        <v>0</v>
      </c>
      <c r="AH101" s="134"/>
      <c r="AI101" s="134"/>
      <c r="AJ101" s="134"/>
      <c r="AK101" s="134"/>
      <c r="AL101" s="134"/>
      <c r="AM101" s="134"/>
      <c r="AN101" s="134">
        <f>ROUND(AG101 + AV101, 2)</f>
        <v>0</v>
      </c>
      <c r="AO101" s="134"/>
      <c r="AP101" s="134"/>
      <c r="AQ101" s="40"/>
      <c r="AR101" s="41"/>
      <c r="AS101" s="140">
        <v>0</v>
      </c>
      <c r="AT101" s="141" t="s">
        <v>86</v>
      </c>
      <c r="AU101" s="141" t="s">
        <v>40</v>
      </c>
      <c r="AV101" s="142">
        <f>ROUND(IF(AU101="základní",AG101*L32,IF(AU101="snížená",AG101*L33,0)), 2)</f>
        <v>0</v>
      </c>
      <c r="AW101" s="38"/>
      <c r="AX101" s="38"/>
      <c r="AY101" s="38"/>
      <c r="AZ101" s="38"/>
      <c r="BA101" s="38"/>
      <c r="BB101" s="38"/>
      <c r="BC101" s="38"/>
      <c r="BD101" s="38"/>
      <c r="BE101" s="38"/>
      <c r="BV101" s="15" t="s">
        <v>89</v>
      </c>
      <c r="BY101" s="138">
        <f>IF(AU101="základní",AV101,0)</f>
        <v>0</v>
      </c>
      <c r="BZ101" s="138">
        <f>IF(AU101="snížená",AV101,0)</f>
        <v>0</v>
      </c>
      <c r="CA101" s="138">
        <v>0</v>
      </c>
      <c r="CB101" s="138">
        <v>0</v>
      </c>
      <c r="CC101" s="138">
        <v>0</v>
      </c>
      <c r="CD101" s="138">
        <f>IF(AU101="základní",AG101,0)</f>
        <v>0</v>
      </c>
      <c r="CE101" s="138">
        <f>IF(AU101="snížená",AG101,0)</f>
        <v>0</v>
      </c>
      <c r="CF101" s="138">
        <f>IF(AU101="zákl. přenesená",AG101,0)</f>
        <v>0</v>
      </c>
      <c r="CG101" s="138">
        <f>IF(AU101="sníž. přenesená",AG101,0)</f>
        <v>0</v>
      </c>
      <c r="CH101" s="138">
        <f>IF(AU101="nulová",AG101,0)</f>
        <v>0</v>
      </c>
      <c r="CI101" s="15">
        <f>IF(AU101="základní",1,IF(AU101="snížená",2,IF(AU101="zákl. přenesená",4,IF(AU101="sníž. přenesená",5,3))))</f>
        <v>1</v>
      </c>
      <c r="CJ101" s="15">
        <f>IF(AT101="stavební čast",1,IF(AT101="investiční čast",2,3))</f>
        <v>1</v>
      </c>
      <c r="CK101" s="15" t="str">
        <f>IF(D101="Vyplň vlastní","","x")</f>
        <v/>
      </c>
    </row>
    <row r="102" s="2" customFormat="1" ht="10.8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1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</row>
    <row r="103" s="2" customFormat="1" ht="30" customHeight="1">
      <c r="A103" s="38"/>
      <c r="B103" s="39"/>
      <c r="C103" s="143" t="s">
        <v>90</v>
      </c>
      <c r="D103" s="144"/>
      <c r="E103" s="144"/>
      <c r="F103" s="144"/>
      <c r="G103" s="144"/>
      <c r="H103" s="144"/>
      <c r="I103" s="144"/>
      <c r="J103" s="144"/>
      <c r="K103" s="144"/>
      <c r="L103" s="144"/>
      <c r="M103" s="144"/>
      <c r="N103" s="144"/>
      <c r="O103" s="144"/>
      <c r="P103" s="144"/>
      <c r="Q103" s="144"/>
      <c r="R103" s="144"/>
      <c r="S103" s="144"/>
      <c r="T103" s="144"/>
      <c r="U103" s="144"/>
      <c r="V103" s="144"/>
      <c r="W103" s="144"/>
      <c r="X103" s="144"/>
      <c r="Y103" s="144"/>
      <c r="Z103" s="144"/>
      <c r="AA103" s="144"/>
      <c r="AB103" s="144"/>
      <c r="AC103" s="144"/>
      <c r="AD103" s="144"/>
      <c r="AE103" s="144"/>
      <c r="AF103" s="144"/>
      <c r="AG103" s="145">
        <f>ROUND(AG94 + AG97, 2)</f>
        <v>0</v>
      </c>
      <c r="AH103" s="145"/>
      <c r="AI103" s="145"/>
      <c r="AJ103" s="145"/>
      <c r="AK103" s="145"/>
      <c r="AL103" s="145"/>
      <c r="AM103" s="145"/>
      <c r="AN103" s="145">
        <f>ROUND(AN94 + AN97, 2)</f>
        <v>0</v>
      </c>
      <c r="AO103" s="145"/>
      <c r="AP103" s="145"/>
      <c r="AQ103" s="144"/>
      <c r="AR103" s="41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</row>
    <row r="104" s="2" customFormat="1" ht="6.96" customHeight="1">
      <c r="A104" s="38"/>
      <c r="B104" s="66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  <c r="P104" s="67"/>
      <c r="Q104" s="67"/>
      <c r="R104" s="67"/>
      <c r="S104" s="67"/>
      <c r="T104" s="67"/>
      <c r="U104" s="67"/>
      <c r="V104" s="67"/>
      <c r="W104" s="67"/>
      <c r="X104" s="67"/>
      <c r="Y104" s="67"/>
      <c r="Z104" s="67"/>
      <c r="AA104" s="67"/>
      <c r="AB104" s="67"/>
      <c r="AC104" s="67"/>
      <c r="AD104" s="67"/>
      <c r="AE104" s="67"/>
      <c r="AF104" s="67"/>
      <c r="AG104" s="67"/>
      <c r="AH104" s="67"/>
      <c r="AI104" s="67"/>
      <c r="AJ104" s="67"/>
      <c r="AK104" s="67"/>
      <c r="AL104" s="67"/>
      <c r="AM104" s="67"/>
      <c r="AN104" s="67"/>
      <c r="AO104" s="67"/>
      <c r="AP104" s="67"/>
      <c r="AQ104" s="67"/>
      <c r="AR104" s="41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</row>
  </sheetData>
  <sheetProtection sheet="1" formatColumns="0" formatRows="0" objects="1" scenarios="1" spinCount="100000" saltValue="/fr86KeNqGzKOv5/CsBGAh52mUbmmZ5lVbPMSmPUi3jA10UepgUzyKAwQpIHN79pxv63y/aePEKvVElCGbZzjw==" hashValue="fcLCcsbDAf+lfLMz6Qyzl+a5o+vieQ76H/tbaJlkpOm9b2WE1vnjc9pxPHFsXYFsVjaFIfTTmPEPh8Plwme3vA==" algorithmName="SHA-512" password="CC35"/>
  <mergeCells count="60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8:AM98"/>
    <mergeCell ref="D98:AB98"/>
    <mergeCell ref="AN98:AP98"/>
    <mergeCell ref="AG99:AM99"/>
    <mergeCell ref="D99:AB99"/>
    <mergeCell ref="AN99:AP99"/>
    <mergeCell ref="D100:AB100"/>
    <mergeCell ref="AG100:AM100"/>
    <mergeCell ref="AN100:AP100"/>
    <mergeCell ref="D101:AB101"/>
    <mergeCell ref="AG101:AM101"/>
    <mergeCell ref="AN101:AP101"/>
    <mergeCell ref="AG94:AM94"/>
    <mergeCell ref="AN94:AP94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7:AU101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7:AT101">
      <formula1>"stavební čast, technologická čast, investiční čast"</formula1>
    </dataValidation>
  </dataValidations>
  <hyperlinks>
    <hyperlink ref="A95" location="'SO11INTRIER25 - SO 11 IN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46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6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9"/>
      <c r="J3" s="148"/>
      <c r="K3" s="148"/>
      <c r="L3" s="18"/>
      <c r="AT3" s="15" t="s">
        <v>91</v>
      </c>
    </row>
    <row r="4" s="1" customFormat="1" ht="24.96" customHeight="1">
      <c r="B4" s="18"/>
      <c r="D4" s="150" t="s">
        <v>92</v>
      </c>
      <c r="I4" s="146"/>
      <c r="L4" s="18"/>
      <c r="M4" s="151" t="s">
        <v>10</v>
      </c>
      <c r="AT4" s="15" t="s">
        <v>4</v>
      </c>
    </row>
    <row r="5" s="1" customFormat="1" ht="6.96" customHeight="1">
      <c r="B5" s="18"/>
      <c r="I5" s="146"/>
      <c r="L5" s="18"/>
    </row>
    <row r="6" s="2" customFormat="1" ht="12" customHeight="1">
      <c r="A6" s="38"/>
      <c r="B6" s="41"/>
      <c r="C6" s="38"/>
      <c r="D6" s="152" t="s">
        <v>16</v>
      </c>
      <c r="E6" s="38"/>
      <c r="F6" s="38"/>
      <c r="G6" s="38"/>
      <c r="H6" s="38"/>
      <c r="I6" s="153"/>
      <c r="J6" s="38"/>
      <c r="K6" s="38"/>
      <c r="L6" s="63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s="2" customFormat="1" ht="16.5" customHeight="1">
      <c r="A7" s="38"/>
      <c r="B7" s="41"/>
      <c r="C7" s="38"/>
      <c r="D7" s="38"/>
      <c r="E7" s="154" t="s">
        <v>17</v>
      </c>
      <c r="F7" s="38"/>
      <c r="G7" s="38"/>
      <c r="H7" s="38"/>
      <c r="I7" s="153"/>
      <c r="J7" s="38"/>
      <c r="K7" s="38"/>
      <c r="L7" s="63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s="2" customFormat="1">
      <c r="A8" s="38"/>
      <c r="B8" s="41"/>
      <c r="C8" s="38"/>
      <c r="D8" s="38"/>
      <c r="E8" s="38"/>
      <c r="F8" s="38"/>
      <c r="G8" s="38"/>
      <c r="H8" s="38"/>
      <c r="I8" s="153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2" customHeight="1">
      <c r="A9" s="38"/>
      <c r="B9" s="41"/>
      <c r="C9" s="38"/>
      <c r="D9" s="152" t="s">
        <v>18</v>
      </c>
      <c r="E9" s="38"/>
      <c r="F9" s="155" t="s">
        <v>1</v>
      </c>
      <c r="G9" s="38"/>
      <c r="H9" s="38"/>
      <c r="I9" s="156" t="s">
        <v>19</v>
      </c>
      <c r="J9" s="155" t="s">
        <v>1</v>
      </c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1"/>
      <c r="C10" s="38"/>
      <c r="D10" s="152" t="s">
        <v>20</v>
      </c>
      <c r="E10" s="38"/>
      <c r="F10" s="155" t="s">
        <v>21</v>
      </c>
      <c r="G10" s="38"/>
      <c r="H10" s="38"/>
      <c r="I10" s="156" t="s">
        <v>22</v>
      </c>
      <c r="J10" s="157" t="str">
        <f>'Rekapitulace stavby'!AN8</f>
        <v>29. 10. 2020</v>
      </c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0.8" customHeight="1">
      <c r="A11" s="38"/>
      <c r="B11" s="41"/>
      <c r="C11" s="38"/>
      <c r="D11" s="38"/>
      <c r="E11" s="38"/>
      <c r="F11" s="38"/>
      <c r="G11" s="38"/>
      <c r="H11" s="38"/>
      <c r="I11" s="153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1"/>
      <c r="C12" s="38"/>
      <c r="D12" s="152" t="s">
        <v>24</v>
      </c>
      <c r="E12" s="38"/>
      <c r="F12" s="38"/>
      <c r="G12" s="38"/>
      <c r="H12" s="38"/>
      <c r="I12" s="156" t="s">
        <v>25</v>
      </c>
      <c r="J12" s="155" t="str">
        <f>IF('Rekapitulace stavby'!AN10="","",'Rekapitulace stavby'!AN10)</f>
        <v/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8" customHeight="1">
      <c r="A13" s="38"/>
      <c r="B13" s="41"/>
      <c r="C13" s="38"/>
      <c r="D13" s="38"/>
      <c r="E13" s="155" t="str">
        <f>IF('Rekapitulace stavby'!E11="","",'Rekapitulace stavby'!E11)</f>
        <v xml:space="preserve"> </v>
      </c>
      <c r="F13" s="38"/>
      <c r="G13" s="38"/>
      <c r="H13" s="38"/>
      <c r="I13" s="156" t="s">
        <v>26</v>
      </c>
      <c r="J13" s="155" t="str">
        <f>IF('Rekapitulace stavby'!AN11="","",'Rekapitulace stavby'!AN11)</f>
        <v/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6.96" customHeight="1">
      <c r="A14" s="38"/>
      <c r="B14" s="41"/>
      <c r="C14" s="38"/>
      <c r="D14" s="38"/>
      <c r="E14" s="38"/>
      <c r="F14" s="38"/>
      <c r="G14" s="38"/>
      <c r="H14" s="38"/>
      <c r="I14" s="153"/>
      <c r="J14" s="38"/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2" customHeight="1">
      <c r="A15" s="38"/>
      <c r="B15" s="41"/>
      <c r="C15" s="38"/>
      <c r="D15" s="152" t="s">
        <v>27</v>
      </c>
      <c r="E15" s="38"/>
      <c r="F15" s="38"/>
      <c r="G15" s="38"/>
      <c r="H15" s="38"/>
      <c r="I15" s="156" t="s">
        <v>25</v>
      </c>
      <c r="J15" s="31" t="str">
        <f>'Rekapitulace stavby'!AN13</f>
        <v>Vyplň údaj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8" customHeight="1">
      <c r="A16" s="38"/>
      <c r="B16" s="41"/>
      <c r="C16" s="38"/>
      <c r="D16" s="38"/>
      <c r="E16" s="31" t="str">
        <f>'Rekapitulace stavby'!E14</f>
        <v>Vyplň údaj</v>
      </c>
      <c r="F16" s="155"/>
      <c r="G16" s="155"/>
      <c r="H16" s="155"/>
      <c r="I16" s="156" t="s">
        <v>26</v>
      </c>
      <c r="J16" s="31" t="str">
        <f>'Rekapitulace stavby'!AN14</f>
        <v>Vyplň údaj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6.96" customHeight="1">
      <c r="A17" s="38"/>
      <c r="B17" s="41"/>
      <c r="C17" s="38"/>
      <c r="D17" s="38"/>
      <c r="E17" s="38"/>
      <c r="F17" s="38"/>
      <c r="G17" s="38"/>
      <c r="H17" s="38"/>
      <c r="I17" s="153"/>
      <c r="J17" s="38"/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2" customHeight="1">
      <c r="A18" s="38"/>
      <c r="B18" s="41"/>
      <c r="C18" s="38"/>
      <c r="D18" s="152" t="s">
        <v>29</v>
      </c>
      <c r="E18" s="38"/>
      <c r="F18" s="38"/>
      <c r="G18" s="38"/>
      <c r="H18" s="38"/>
      <c r="I18" s="156" t="s">
        <v>25</v>
      </c>
      <c r="J18" s="155" t="str">
        <f>IF('Rekapitulace stavby'!AN16="","",'Rekapitulace stavby'!AN16)</f>
        <v/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8" customHeight="1">
      <c r="A19" s="38"/>
      <c r="B19" s="41"/>
      <c r="C19" s="38"/>
      <c r="D19" s="38"/>
      <c r="E19" s="155" t="str">
        <f>IF('Rekapitulace stavby'!E17="","",'Rekapitulace stavby'!E17)</f>
        <v xml:space="preserve"> </v>
      </c>
      <c r="F19" s="38"/>
      <c r="G19" s="38"/>
      <c r="H19" s="38"/>
      <c r="I19" s="156" t="s">
        <v>26</v>
      </c>
      <c r="J19" s="155" t="str">
        <f>IF('Rekapitulace stavby'!AN17="","",'Rekapitulace stavby'!AN17)</f>
        <v/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6.96" customHeight="1">
      <c r="A20" s="38"/>
      <c r="B20" s="41"/>
      <c r="C20" s="38"/>
      <c r="D20" s="38"/>
      <c r="E20" s="38"/>
      <c r="F20" s="38"/>
      <c r="G20" s="38"/>
      <c r="H20" s="38"/>
      <c r="I20" s="153"/>
      <c r="J20" s="38"/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2" customHeight="1">
      <c r="A21" s="38"/>
      <c r="B21" s="41"/>
      <c r="C21" s="38"/>
      <c r="D21" s="152" t="s">
        <v>31</v>
      </c>
      <c r="E21" s="38"/>
      <c r="F21" s="38"/>
      <c r="G21" s="38"/>
      <c r="H21" s="38"/>
      <c r="I21" s="156" t="s">
        <v>25</v>
      </c>
      <c r="J21" s="155" t="str">
        <f>IF('Rekapitulace stavby'!AN19="","",'Rekapitulace stavby'!AN19)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8" customHeight="1">
      <c r="A22" s="38"/>
      <c r="B22" s="41"/>
      <c r="C22" s="38"/>
      <c r="D22" s="38"/>
      <c r="E22" s="155" t="str">
        <f>IF('Rekapitulace stavby'!E20="","",'Rekapitulace stavby'!E20)</f>
        <v xml:space="preserve"> </v>
      </c>
      <c r="F22" s="38"/>
      <c r="G22" s="38"/>
      <c r="H22" s="38"/>
      <c r="I22" s="156" t="s">
        <v>26</v>
      </c>
      <c r="J22" s="155" t="str">
        <f>IF('Rekapitulace stavby'!AN20="","",'Rekapitulace stavby'!AN20)</f>
        <v/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6.96" customHeight="1">
      <c r="A23" s="38"/>
      <c r="B23" s="41"/>
      <c r="C23" s="38"/>
      <c r="D23" s="38"/>
      <c r="E23" s="38"/>
      <c r="F23" s="38"/>
      <c r="G23" s="38"/>
      <c r="H23" s="38"/>
      <c r="I23" s="153"/>
      <c r="J23" s="38"/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2" customHeight="1">
      <c r="A24" s="38"/>
      <c r="B24" s="41"/>
      <c r="C24" s="38"/>
      <c r="D24" s="152" t="s">
        <v>32</v>
      </c>
      <c r="E24" s="38"/>
      <c r="F24" s="38"/>
      <c r="G24" s="38"/>
      <c r="H24" s="38"/>
      <c r="I24" s="153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8" customFormat="1" ht="16.5" customHeight="1">
      <c r="A25" s="158"/>
      <c r="B25" s="159"/>
      <c r="C25" s="158"/>
      <c r="D25" s="158"/>
      <c r="E25" s="160" t="s">
        <v>1</v>
      </c>
      <c r="F25" s="160"/>
      <c r="G25" s="160"/>
      <c r="H25" s="160"/>
      <c r="I25" s="161"/>
      <c r="J25" s="158"/>
      <c r="K25" s="158"/>
      <c r="L25" s="162"/>
      <c r="S25" s="158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</row>
    <row r="26" s="2" customFormat="1" ht="6.96" customHeight="1">
      <c r="A26" s="38"/>
      <c r="B26" s="41"/>
      <c r="C26" s="38"/>
      <c r="D26" s="38"/>
      <c r="E26" s="38"/>
      <c r="F26" s="38"/>
      <c r="G26" s="38"/>
      <c r="H26" s="38"/>
      <c r="I26" s="153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1"/>
      <c r="C27" s="38"/>
      <c r="D27" s="163"/>
      <c r="E27" s="163"/>
      <c r="F27" s="163"/>
      <c r="G27" s="163"/>
      <c r="H27" s="163"/>
      <c r="I27" s="164"/>
      <c r="J27" s="163"/>
      <c r="K27" s="163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4.4" customHeight="1">
      <c r="A28" s="38"/>
      <c r="B28" s="41"/>
      <c r="C28" s="38"/>
      <c r="D28" s="155" t="s">
        <v>93</v>
      </c>
      <c r="E28" s="38"/>
      <c r="F28" s="38"/>
      <c r="G28" s="38"/>
      <c r="H28" s="38"/>
      <c r="I28" s="153"/>
      <c r="J28" s="165">
        <f>J94</f>
        <v>0</v>
      </c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14.4" customHeight="1">
      <c r="A29" s="38"/>
      <c r="B29" s="41"/>
      <c r="C29" s="38"/>
      <c r="D29" s="166" t="s">
        <v>85</v>
      </c>
      <c r="E29" s="38"/>
      <c r="F29" s="38"/>
      <c r="G29" s="38"/>
      <c r="H29" s="38"/>
      <c r="I29" s="153"/>
      <c r="J29" s="165">
        <f>J101</f>
        <v>0</v>
      </c>
      <c r="K29" s="38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1"/>
      <c r="C30" s="38"/>
      <c r="D30" s="167" t="s">
        <v>35</v>
      </c>
      <c r="E30" s="38"/>
      <c r="F30" s="38"/>
      <c r="G30" s="38"/>
      <c r="H30" s="38"/>
      <c r="I30" s="153"/>
      <c r="J30" s="168">
        <f>ROUND(J28 + J29,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1"/>
      <c r="C31" s="38"/>
      <c r="D31" s="163"/>
      <c r="E31" s="163"/>
      <c r="F31" s="163"/>
      <c r="G31" s="163"/>
      <c r="H31" s="163"/>
      <c r="I31" s="164"/>
      <c r="J31" s="163"/>
      <c r="K31" s="163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1"/>
      <c r="C32" s="38"/>
      <c r="D32" s="38"/>
      <c r="E32" s="38"/>
      <c r="F32" s="169" t="s">
        <v>37</v>
      </c>
      <c r="G32" s="38"/>
      <c r="H32" s="38"/>
      <c r="I32" s="170" t="s">
        <v>36</v>
      </c>
      <c r="J32" s="169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1"/>
      <c r="C33" s="38"/>
      <c r="D33" s="171" t="s">
        <v>39</v>
      </c>
      <c r="E33" s="152" t="s">
        <v>40</v>
      </c>
      <c r="F33" s="172">
        <f>ROUND((SUM(BE101:BE108) + SUM(BE126:BE238)),  2)</f>
        <v>0</v>
      </c>
      <c r="G33" s="38"/>
      <c r="H33" s="38"/>
      <c r="I33" s="173">
        <v>0.20999999999999999</v>
      </c>
      <c r="J33" s="172">
        <f>ROUND(((SUM(BE101:BE108) + SUM(BE126:BE238))*I33),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1"/>
      <c r="C34" s="38"/>
      <c r="D34" s="38"/>
      <c r="E34" s="152" t="s">
        <v>41</v>
      </c>
      <c r="F34" s="172">
        <f>ROUND((SUM(BF101:BF108) + SUM(BF126:BF238)),  2)</f>
        <v>0</v>
      </c>
      <c r="G34" s="38"/>
      <c r="H34" s="38"/>
      <c r="I34" s="173">
        <v>0.14999999999999999</v>
      </c>
      <c r="J34" s="172">
        <f>ROUND(((SUM(BF101:BF108) + SUM(BF126:BF238))*I34),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1"/>
      <c r="C35" s="38"/>
      <c r="D35" s="38"/>
      <c r="E35" s="152" t="s">
        <v>42</v>
      </c>
      <c r="F35" s="172">
        <f>ROUND((SUM(BG101:BG108) + SUM(BG126:BG238)),  2)</f>
        <v>0</v>
      </c>
      <c r="G35" s="38"/>
      <c r="H35" s="38"/>
      <c r="I35" s="173">
        <v>0.20999999999999999</v>
      </c>
      <c r="J35" s="172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1"/>
      <c r="C36" s="38"/>
      <c r="D36" s="38"/>
      <c r="E36" s="152" t="s">
        <v>43</v>
      </c>
      <c r="F36" s="172">
        <f>ROUND((SUM(BH101:BH108) + SUM(BH126:BH238)),  2)</f>
        <v>0</v>
      </c>
      <c r="G36" s="38"/>
      <c r="H36" s="38"/>
      <c r="I36" s="173">
        <v>0.14999999999999999</v>
      </c>
      <c r="J36" s="172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1"/>
      <c r="C37" s="38"/>
      <c r="D37" s="38"/>
      <c r="E37" s="152" t="s">
        <v>44</v>
      </c>
      <c r="F37" s="172">
        <f>ROUND((SUM(BI101:BI108) + SUM(BI126:BI238)),  2)</f>
        <v>0</v>
      </c>
      <c r="G37" s="38"/>
      <c r="H37" s="38"/>
      <c r="I37" s="173">
        <v>0</v>
      </c>
      <c r="J37" s="172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1"/>
      <c r="C38" s="38"/>
      <c r="D38" s="38"/>
      <c r="E38" s="38"/>
      <c r="F38" s="38"/>
      <c r="G38" s="38"/>
      <c r="H38" s="38"/>
      <c r="I38" s="153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1"/>
      <c r="C39" s="174"/>
      <c r="D39" s="175" t="s">
        <v>45</v>
      </c>
      <c r="E39" s="176"/>
      <c r="F39" s="176"/>
      <c r="G39" s="177" t="s">
        <v>46</v>
      </c>
      <c r="H39" s="178" t="s">
        <v>47</v>
      </c>
      <c r="I39" s="179"/>
      <c r="J39" s="180">
        <f>SUM(J30:J37)</f>
        <v>0</v>
      </c>
      <c r="K39" s="181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1"/>
      <c r="C40" s="38"/>
      <c r="D40" s="38"/>
      <c r="E40" s="38"/>
      <c r="F40" s="38"/>
      <c r="G40" s="38"/>
      <c r="H40" s="38"/>
      <c r="I40" s="153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18"/>
      <c r="I41" s="146"/>
      <c r="L41" s="18"/>
    </row>
    <row r="42" s="1" customFormat="1" ht="14.4" customHeight="1">
      <c r="B42" s="18"/>
      <c r="I42" s="146"/>
      <c r="L42" s="18"/>
    </row>
    <row r="43" s="1" customFormat="1" ht="14.4" customHeight="1">
      <c r="B43" s="18"/>
      <c r="I43" s="146"/>
      <c r="L43" s="18"/>
    </row>
    <row r="44" s="1" customFormat="1" ht="14.4" customHeight="1">
      <c r="B44" s="18"/>
      <c r="I44" s="146"/>
      <c r="L44" s="18"/>
    </row>
    <row r="45" s="1" customFormat="1" ht="14.4" customHeight="1">
      <c r="B45" s="18"/>
      <c r="I45" s="146"/>
      <c r="L45" s="18"/>
    </row>
    <row r="46" s="1" customFormat="1" ht="14.4" customHeight="1">
      <c r="B46" s="18"/>
      <c r="I46" s="146"/>
      <c r="L46" s="18"/>
    </row>
    <row r="47" s="1" customFormat="1" ht="14.4" customHeight="1">
      <c r="B47" s="18"/>
      <c r="I47" s="146"/>
      <c r="L47" s="18"/>
    </row>
    <row r="48" s="1" customFormat="1" ht="14.4" customHeight="1">
      <c r="B48" s="18"/>
      <c r="I48" s="146"/>
      <c r="L48" s="18"/>
    </row>
    <row r="49" s="1" customFormat="1" ht="14.4" customHeight="1">
      <c r="B49" s="18"/>
      <c r="I49" s="146"/>
      <c r="L49" s="18"/>
    </row>
    <row r="50" s="2" customFormat="1" ht="14.4" customHeight="1">
      <c r="B50" s="63"/>
      <c r="D50" s="182" t="s">
        <v>48</v>
      </c>
      <c r="E50" s="183"/>
      <c r="F50" s="183"/>
      <c r="G50" s="182" t="s">
        <v>49</v>
      </c>
      <c r="H50" s="183"/>
      <c r="I50" s="184"/>
      <c r="J50" s="183"/>
      <c r="K50" s="183"/>
      <c r="L50" s="63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8"/>
      <c r="B61" s="41"/>
      <c r="C61" s="38"/>
      <c r="D61" s="185" t="s">
        <v>50</v>
      </c>
      <c r="E61" s="186"/>
      <c r="F61" s="187" t="s">
        <v>51</v>
      </c>
      <c r="G61" s="185" t="s">
        <v>50</v>
      </c>
      <c r="H61" s="186"/>
      <c r="I61" s="188"/>
      <c r="J61" s="189" t="s">
        <v>51</v>
      </c>
      <c r="K61" s="18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8"/>
      <c r="B65" s="41"/>
      <c r="C65" s="38"/>
      <c r="D65" s="182" t="s">
        <v>52</v>
      </c>
      <c r="E65" s="190"/>
      <c r="F65" s="190"/>
      <c r="G65" s="182" t="s">
        <v>53</v>
      </c>
      <c r="H65" s="190"/>
      <c r="I65" s="191"/>
      <c r="J65" s="190"/>
      <c r="K65" s="190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8"/>
      <c r="B76" s="41"/>
      <c r="C76" s="38"/>
      <c r="D76" s="185" t="s">
        <v>50</v>
      </c>
      <c r="E76" s="186"/>
      <c r="F76" s="187" t="s">
        <v>51</v>
      </c>
      <c r="G76" s="185" t="s">
        <v>50</v>
      </c>
      <c r="H76" s="186"/>
      <c r="I76" s="188"/>
      <c r="J76" s="189" t="s">
        <v>51</v>
      </c>
      <c r="K76" s="18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92"/>
      <c r="C77" s="193"/>
      <c r="D77" s="193"/>
      <c r="E77" s="193"/>
      <c r="F77" s="193"/>
      <c r="G77" s="193"/>
      <c r="H77" s="193"/>
      <c r="I77" s="194"/>
      <c r="J77" s="193"/>
      <c r="K77" s="193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95"/>
      <c r="C81" s="196"/>
      <c r="D81" s="196"/>
      <c r="E81" s="196"/>
      <c r="F81" s="196"/>
      <c r="G81" s="196"/>
      <c r="H81" s="196"/>
      <c r="I81" s="197"/>
      <c r="J81" s="196"/>
      <c r="K81" s="196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1" t="s">
        <v>94</v>
      </c>
      <c r="D82" s="40"/>
      <c r="E82" s="40"/>
      <c r="F82" s="40"/>
      <c r="G82" s="40"/>
      <c r="H82" s="40"/>
      <c r="I82" s="153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153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0" t="s">
        <v>16</v>
      </c>
      <c r="D84" s="40"/>
      <c r="E84" s="40"/>
      <c r="F84" s="40"/>
      <c r="G84" s="40"/>
      <c r="H84" s="40"/>
      <c r="I84" s="153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76" t="str">
        <f>E7</f>
        <v>SO 11 INTERIER čp. 25</v>
      </c>
      <c r="F85" s="40"/>
      <c r="G85" s="40"/>
      <c r="H85" s="40"/>
      <c r="I85" s="153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153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0" t="s">
        <v>20</v>
      </c>
      <c r="D87" s="40"/>
      <c r="E87" s="40"/>
      <c r="F87" s="25" t="str">
        <f>F10</f>
        <v xml:space="preserve"> </v>
      </c>
      <c r="G87" s="40"/>
      <c r="H87" s="40"/>
      <c r="I87" s="156" t="s">
        <v>22</v>
      </c>
      <c r="J87" s="79" t="str">
        <f>IF(J10="","",J10)</f>
        <v>29. 10. 2020</v>
      </c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153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0" t="s">
        <v>24</v>
      </c>
      <c r="D89" s="40"/>
      <c r="E89" s="40"/>
      <c r="F89" s="25" t="str">
        <f>E13</f>
        <v xml:space="preserve"> </v>
      </c>
      <c r="G89" s="40"/>
      <c r="H89" s="40"/>
      <c r="I89" s="156" t="s">
        <v>29</v>
      </c>
      <c r="J89" s="34" t="str">
        <f>E19</f>
        <v xml:space="preserve"> 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0" t="s">
        <v>27</v>
      </c>
      <c r="D90" s="40"/>
      <c r="E90" s="40"/>
      <c r="F90" s="25" t="str">
        <f>IF(E16="","",E16)</f>
        <v>Vyplň údaj</v>
      </c>
      <c r="G90" s="40"/>
      <c r="H90" s="40"/>
      <c r="I90" s="156" t="s">
        <v>31</v>
      </c>
      <c r="J90" s="34" t="str">
        <f>E22</f>
        <v xml:space="preserve"> </v>
      </c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153"/>
      <c r="J91" s="40"/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9.28" customHeight="1">
      <c r="A92" s="38"/>
      <c r="B92" s="39"/>
      <c r="C92" s="198" t="s">
        <v>95</v>
      </c>
      <c r="D92" s="144"/>
      <c r="E92" s="144"/>
      <c r="F92" s="144"/>
      <c r="G92" s="144"/>
      <c r="H92" s="144"/>
      <c r="I92" s="199"/>
      <c r="J92" s="200" t="s">
        <v>96</v>
      </c>
      <c r="K92" s="144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153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2.8" customHeight="1">
      <c r="A94" s="38"/>
      <c r="B94" s="39"/>
      <c r="C94" s="201" t="s">
        <v>97</v>
      </c>
      <c r="D94" s="40"/>
      <c r="E94" s="40"/>
      <c r="F94" s="40"/>
      <c r="G94" s="40"/>
      <c r="H94" s="40"/>
      <c r="I94" s="153"/>
      <c r="J94" s="110">
        <f>J126</f>
        <v>0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U94" s="15" t="s">
        <v>98</v>
      </c>
    </row>
    <row r="95" s="9" customFormat="1" ht="24.96" customHeight="1">
      <c r="A95" s="9"/>
      <c r="B95" s="202"/>
      <c r="C95" s="203"/>
      <c r="D95" s="204" t="s">
        <v>99</v>
      </c>
      <c r="E95" s="205"/>
      <c r="F95" s="205"/>
      <c r="G95" s="205"/>
      <c r="H95" s="205"/>
      <c r="I95" s="206"/>
      <c r="J95" s="207">
        <f>J127</f>
        <v>0</v>
      </c>
      <c r="K95" s="203"/>
      <c r="L95" s="208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209"/>
      <c r="C96" s="210"/>
      <c r="D96" s="211" t="s">
        <v>100</v>
      </c>
      <c r="E96" s="212"/>
      <c r="F96" s="212"/>
      <c r="G96" s="212"/>
      <c r="H96" s="212"/>
      <c r="I96" s="213"/>
      <c r="J96" s="214">
        <f>J128</f>
        <v>0</v>
      </c>
      <c r="K96" s="210"/>
      <c r="L96" s="215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4.88" customHeight="1">
      <c r="A97" s="10"/>
      <c r="B97" s="209"/>
      <c r="C97" s="210"/>
      <c r="D97" s="211" t="s">
        <v>101</v>
      </c>
      <c r="E97" s="212"/>
      <c r="F97" s="212"/>
      <c r="G97" s="212"/>
      <c r="H97" s="212"/>
      <c r="I97" s="213"/>
      <c r="J97" s="214">
        <f>J175</f>
        <v>0</v>
      </c>
      <c r="K97" s="210"/>
      <c r="L97" s="215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209"/>
      <c r="C98" s="210"/>
      <c r="D98" s="211" t="s">
        <v>102</v>
      </c>
      <c r="E98" s="212"/>
      <c r="F98" s="212"/>
      <c r="G98" s="212"/>
      <c r="H98" s="212"/>
      <c r="I98" s="213"/>
      <c r="J98" s="214">
        <f>J210</f>
        <v>0</v>
      </c>
      <c r="K98" s="210"/>
      <c r="L98" s="215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153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39"/>
      <c r="C100" s="40"/>
      <c r="D100" s="40"/>
      <c r="E100" s="40"/>
      <c r="F100" s="40"/>
      <c r="G100" s="40"/>
      <c r="H100" s="40"/>
      <c r="I100" s="153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29.28" customHeight="1">
      <c r="A101" s="38"/>
      <c r="B101" s="39"/>
      <c r="C101" s="201" t="s">
        <v>103</v>
      </c>
      <c r="D101" s="40"/>
      <c r="E101" s="40"/>
      <c r="F101" s="40"/>
      <c r="G101" s="40"/>
      <c r="H101" s="40"/>
      <c r="I101" s="153"/>
      <c r="J101" s="216">
        <f>ROUND(J102 + J103 + J104 + J105 + J106 + J107,2)</f>
        <v>0</v>
      </c>
      <c r="K101" s="40"/>
      <c r="L101" s="63"/>
      <c r="N101" s="217" t="s">
        <v>39</v>
      </c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18" customHeight="1">
      <c r="A102" s="38"/>
      <c r="B102" s="39"/>
      <c r="C102" s="40"/>
      <c r="D102" s="139" t="s">
        <v>104</v>
      </c>
      <c r="E102" s="132"/>
      <c r="F102" s="132"/>
      <c r="G102" s="40"/>
      <c r="H102" s="40"/>
      <c r="I102" s="153"/>
      <c r="J102" s="133">
        <v>0</v>
      </c>
      <c r="K102" s="40"/>
      <c r="L102" s="218"/>
      <c r="M102" s="219"/>
      <c r="N102" s="220" t="s">
        <v>40</v>
      </c>
      <c r="O102" s="219"/>
      <c r="P102" s="219"/>
      <c r="Q102" s="219"/>
      <c r="R102" s="219"/>
      <c r="S102" s="153"/>
      <c r="T102" s="153"/>
      <c r="U102" s="153"/>
      <c r="V102" s="153"/>
      <c r="W102" s="153"/>
      <c r="X102" s="153"/>
      <c r="Y102" s="153"/>
      <c r="Z102" s="153"/>
      <c r="AA102" s="153"/>
      <c r="AB102" s="153"/>
      <c r="AC102" s="153"/>
      <c r="AD102" s="153"/>
      <c r="AE102" s="153"/>
      <c r="AF102" s="219"/>
      <c r="AG102" s="219"/>
      <c r="AH102" s="219"/>
      <c r="AI102" s="219"/>
      <c r="AJ102" s="219"/>
      <c r="AK102" s="219"/>
      <c r="AL102" s="219"/>
      <c r="AM102" s="219"/>
      <c r="AN102" s="219"/>
      <c r="AO102" s="219"/>
      <c r="AP102" s="219"/>
      <c r="AQ102" s="219"/>
      <c r="AR102" s="219"/>
      <c r="AS102" s="219"/>
      <c r="AT102" s="219"/>
      <c r="AU102" s="219"/>
      <c r="AV102" s="219"/>
      <c r="AW102" s="219"/>
      <c r="AX102" s="219"/>
      <c r="AY102" s="221" t="s">
        <v>105</v>
      </c>
      <c r="AZ102" s="219"/>
      <c r="BA102" s="219"/>
      <c r="BB102" s="219"/>
      <c r="BC102" s="219"/>
      <c r="BD102" s="219"/>
      <c r="BE102" s="222">
        <f>IF(N102="základní",J102,0)</f>
        <v>0</v>
      </c>
      <c r="BF102" s="222">
        <f>IF(N102="snížená",J102,0)</f>
        <v>0</v>
      </c>
      <c r="BG102" s="222">
        <f>IF(N102="zákl. přenesená",J102,0)</f>
        <v>0</v>
      </c>
      <c r="BH102" s="222">
        <f>IF(N102="sníž. přenesená",J102,0)</f>
        <v>0</v>
      </c>
      <c r="BI102" s="222">
        <f>IF(N102="nulová",J102,0)</f>
        <v>0</v>
      </c>
      <c r="BJ102" s="221" t="s">
        <v>80</v>
      </c>
      <c r="BK102" s="219"/>
      <c r="BL102" s="219"/>
      <c r="BM102" s="219"/>
    </row>
    <row r="103" s="2" customFormat="1" ht="18" customHeight="1">
      <c r="A103" s="38"/>
      <c r="B103" s="39"/>
      <c r="C103" s="40"/>
      <c r="D103" s="139" t="s">
        <v>106</v>
      </c>
      <c r="E103" s="132"/>
      <c r="F103" s="132"/>
      <c r="G103" s="40"/>
      <c r="H103" s="40"/>
      <c r="I103" s="153"/>
      <c r="J103" s="133">
        <v>0</v>
      </c>
      <c r="K103" s="40"/>
      <c r="L103" s="218"/>
      <c r="M103" s="219"/>
      <c r="N103" s="220" t="s">
        <v>40</v>
      </c>
      <c r="O103" s="219"/>
      <c r="P103" s="219"/>
      <c r="Q103" s="219"/>
      <c r="R103" s="219"/>
      <c r="S103" s="153"/>
      <c r="T103" s="153"/>
      <c r="U103" s="153"/>
      <c r="V103" s="153"/>
      <c r="W103" s="153"/>
      <c r="X103" s="153"/>
      <c r="Y103" s="153"/>
      <c r="Z103" s="153"/>
      <c r="AA103" s="153"/>
      <c r="AB103" s="153"/>
      <c r="AC103" s="153"/>
      <c r="AD103" s="153"/>
      <c r="AE103" s="153"/>
      <c r="AF103" s="219"/>
      <c r="AG103" s="219"/>
      <c r="AH103" s="219"/>
      <c r="AI103" s="219"/>
      <c r="AJ103" s="219"/>
      <c r="AK103" s="219"/>
      <c r="AL103" s="219"/>
      <c r="AM103" s="219"/>
      <c r="AN103" s="219"/>
      <c r="AO103" s="219"/>
      <c r="AP103" s="219"/>
      <c r="AQ103" s="219"/>
      <c r="AR103" s="219"/>
      <c r="AS103" s="219"/>
      <c r="AT103" s="219"/>
      <c r="AU103" s="219"/>
      <c r="AV103" s="219"/>
      <c r="AW103" s="219"/>
      <c r="AX103" s="219"/>
      <c r="AY103" s="221" t="s">
        <v>105</v>
      </c>
      <c r="AZ103" s="219"/>
      <c r="BA103" s="219"/>
      <c r="BB103" s="219"/>
      <c r="BC103" s="219"/>
      <c r="BD103" s="219"/>
      <c r="BE103" s="222">
        <f>IF(N103="základní",J103,0)</f>
        <v>0</v>
      </c>
      <c r="BF103" s="222">
        <f>IF(N103="snížená",J103,0)</f>
        <v>0</v>
      </c>
      <c r="BG103" s="222">
        <f>IF(N103="zákl. přenesená",J103,0)</f>
        <v>0</v>
      </c>
      <c r="BH103" s="222">
        <f>IF(N103="sníž. přenesená",J103,0)</f>
        <v>0</v>
      </c>
      <c r="BI103" s="222">
        <f>IF(N103="nulová",J103,0)</f>
        <v>0</v>
      </c>
      <c r="BJ103" s="221" t="s">
        <v>80</v>
      </c>
      <c r="BK103" s="219"/>
      <c r="BL103" s="219"/>
      <c r="BM103" s="219"/>
    </row>
    <row r="104" s="2" customFormat="1" ht="18" customHeight="1">
      <c r="A104" s="38"/>
      <c r="B104" s="39"/>
      <c r="C104" s="40"/>
      <c r="D104" s="139" t="s">
        <v>107</v>
      </c>
      <c r="E104" s="132"/>
      <c r="F104" s="132"/>
      <c r="G104" s="40"/>
      <c r="H104" s="40"/>
      <c r="I104" s="153"/>
      <c r="J104" s="133">
        <v>0</v>
      </c>
      <c r="K104" s="40"/>
      <c r="L104" s="218"/>
      <c r="M104" s="219"/>
      <c r="N104" s="220" t="s">
        <v>40</v>
      </c>
      <c r="O104" s="219"/>
      <c r="P104" s="219"/>
      <c r="Q104" s="219"/>
      <c r="R104" s="219"/>
      <c r="S104" s="153"/>
      <c r="T104" s="153"/>
      <c r="U104" s="153"/>
      <c r="V104" s="153"/>
      <c r="W104" s="153"/>
      <c r="X104" s="153"/>
      <c r="Y104" s="153"/>
      <c r="Z104" s="153"/>
      <c r="AA104" s="153"/>
      <c r="AB104" s="153"/>
      <c r="AC104" s="153"/>
      <c r="AD104" s="153"/>
      <c r="AE104" s="153"/>
      <c r="AF104" s="219"/>
      <c r="AG104" s="219"/>
      <c r="AH104" s="219"/>
      <c r="AI104" s="219"/>
      <c r="AJ104" s="219"/>
      <c r="AK104" s="219"/>
      <c r="AL104" s="219"/>
      <c r="AM104" s="219"/>
      <c r="AN104" s="219"/>
      <c r="AO104" s="219"/>
      <c r="AP104" s="219"/>
      <c r="AQ104" s="219"/>
      <c r="AR104" s="219"/>
      <c r="AS104" s="219"/>
      <c r="AT104" s="219"/>
      <c r="AU104" s="219"/>
      <c r="AV104" s="219"/>
      <c r="AW104" s="219"/>
      <c r="AX104" s="219"/>
      <c r="AY104" s="221" t="s">
        <v>105</v>
      </c>
      <c r="AZ104" s="219"/>
      <c r="BA104" s="219"/>
      <c r="BB104" s="219"/>
      <c r="BC104" s="219"/>
      <c r="BD104" s="219"/>
      <c r="BE104" s="222">
        <f>IF(N104="základní",J104,0)</f>
        <v>0</v>
      </c>
      <c r="BF104" s="222">
        <f>IF(N104="snížená",J104,0)</f>
        <v>0</v>
      </c>
      <c r="BG104" s="222">
        <f>IF(N104="zákl. přenesená",J104,0)</f>
        <v>0</v>
      </c>
      <c r="BH104" s="222">
        <f>IF(N104="sníž. přenesená",J104,0)</f>
        <v>0</v>
      </c>
      <c r="BI104" s="222">
        <f>IF(N104="nulová",J104,0)</f>
        <v>0</v>
      </c>
      <c r="BJ104" s="221" t="s">
        <v>80</v>
      </c>
      <c r="BK104" s="219"/>
      <c r="BL104" s="219"/>
      <c r="BM104" s="219"/>
    </row>
    <row r="105" s="2" customFormat="1" ht="18" customHeight="1">
      <c r="A105" s="38"/>
      <c r="B105" s="39"/>
      <c r="C105" s="40"/>
      <c r="D105" s="139" t="s">
        <v>108</v>
      </c>
      <c r="E105" s="132"/>
      <c r="F105" s="132"/>
      <c r="G105" s="40"/>
      <c r="H105" s="40"/>
      <c r="I105" s="153"/>
      <c r="J105" s="133">
        <v>0</v>
      </c>
      <c r="K105" s="40"/>
      <c r="L105" s="218"/>
      <c r="M105" s="219"/>
      <c r="N105" s="220" t="s">
        <v>40</v>
      </c>
      <c r="O105" s="219"/>
      <c r="P105" s="219"/>
      <c r="Q105" s="219"/>
      <c r="R105" s="219"/>
      <c r="S105" s="153"/>
      <c r="T105" s="153"/>
      <c r="U105" s="153"/>
      <c r="V105" s="153"/>
      <c r="W105" s="153"/>
      <c r="X105" s="153"/>
      <c r="Y105" s="153"/>
      <c r="Z105" s="153"/>
      <c r="AA105" s="153"/>
      <c r="AB105" s="153"/>
      <c r="AC105" s="153"/>
      <c r="AD105" s="153"/>
      <c r="AE105" s="153"/>
      <c r="AF105" s="219"/>
      <c r="AG105" s="219"/>
      <c r="AH105" s="219"/>
      <c r="AI105" s="219"/>
      <c r="AJ105" s="219"/>
      <c r="AK105" s="219"/>
      <c r="AL105" s="219"/>
      <c r="AM105" s="219"/>
      <c r="AN105" s="219"/>
      <c r="AO105" s="219"/>
      <c r="AP105" s="219"/>
      <c r="AQ105" s="219"/>
      <c r="AR105" s="219"/>
      <c r="AS105" s="219"/>
      <c r="AT105" s="219"/>
      <c r="AU105" s="219"/>
      <c r="AV105" s="219"/>
      <c r="AW105" s="219"/>
      <c r="AX105" s="219"/>
      <c r="AY105" s="221" t="s">
        <v>105</v>
      </c>
      <c r="AZ105" s="219"/>
      <c r="BA105" s="219"/>
      <c r="BB105" s="219"/>
      <c r="BC105" s="219"/>
      <c r="BD105" s="219"/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221" t="s">
        <v>80</v>
      </c>
      <c r="BK105" s="219"/>
      <c r="BL105" s="219"/>
      <c r="BM105" s="219"/>
    </row>
    <row r="106" s="2" customFormat="1" ht="18" customHeight="1">
      <c r="A106" s="38"/>
      <c r="B106" s="39"/>
      <c r="C106" s="40"/>
      <c r="D106" s="139" t="s">
        <v>109</v>
      </c>
      <c r="E106" s="132"/>
      <c r="F106" s="132"/>
      <c r="G106" s="40"/>
      <c r="H106" s="40"/>
      <c r="I106" s="153"/>
      <c r="J106" s="133">
        <v>0</v>
      </c>
      <c r="K106" s="40"/>
      <c r="L106" s="218"/>
      <c r="M106" s="219"/>
      <c r="N106" s="220" t="s">
        <v>40</v>
      </c>
      <c r="O106" s="219"/>
      <c r="P106" s="219"/>
      <c r="Q106" s="219"/>
      <c r="R106" s="219"/>
      <c r="S106" s="153"/>
      <c r="T106" s="153"/>
      <c r="U106" s="153"/>
      <c r="V106" s="153"/>
      <c r="W106" s="153"/>
      <c r="X106" s="153"/>
      <c r="Y106" s="153"/>
      <c r="Z106" s="153"/>
      <c r="AA106" s="153"/>
      <c r="AB106" s="153"/>
      <c r="AC106" s="153"/>
      <c r="AD106" s="153"/>
      <c r="AE106" s="153"/>
      <c r="AF106" s="219"/>
      <c r="AG106" s="219"/>
      <c r="AH106" s="219"/>
      <c r="AI106" s="219"/>
      <c r="AJ106" s="219"/>
      <c r="AK106" s="219"/>
      <c r="AL106" s="219"/>
      <c r="AM106" s="219"/>
      <c r="AN106" s="219"/>
      <c r="AO106" s="219"/>
      <c r="AP106" s="219"/>
      <c r="AQ106" s="219"/>
      <c r="AR106" s="219"/>
      <c r="AS106" s="219"/>
      <c r="AT106" s="219"/>
      <c r="AU106" s="219"/>
      <c r="AV106" s="219"/>
      <c r="AW106" s="219"/>
      <c r="AX106" s="219"/>
      <c r="AY106" s="221" t="s">
        <v>105</v>
      </c>
      <c r="AZ106" s="219"/>
      <c r="BA106" s="219"/>
      <c r="BB106" s="219"/>
      <c r="BC106" s="219"/>
      <c r="BD106" s="219"/>
      <c r="BE106" s="222">
        <f>IF(N106="základní",J106,0)</f>
        <v>0</v>
      </c>
      <c r="BF106" s="222">
        <f>IF(N106="snížená",J106,0)</f>
        <v>0</v>
      </c>
      <c r="BG106" s="222">
        <f>IF(N106="zákl. přenesená",J106,0)</f>
        <v>0</v>
      </c>
      <c r="BH106" s="222">
        <f>IF(N106="sníž. přenesená",J106,0)</f>
        <v>0</v>
      </c>
      <c r="BI106" s="222">
        <f>IF(N106="nulová",J106,0)</f>
        <v>0</v>
      </c>
      <c r="BJ106" s="221" t="s">
        <v>80</v>
      </c>
      <c r="BK106" s="219"/>
      <c r="BL106" s="219"/>
      <c r="BM106" s="219"/>
    </row>
    <row r="107" s="2" customFormat="1" ht="18" customHeight="1">
      <c r="A107" s="38"/>
      <c r="B107" s="39"/>
      <c r="C107" s="40"/>
      <c r="D107" s="132" t="s">
        <v>110</v>
      </c>
      <c r="E107" s="40"/>
      <c r="F107" s="40"/>
      <c r="G107" s="40"/>
      <c r="H107" s="40"/>
      <c r="I107" s="153"/>
      <c r="J107" s="133">
        <f>ROUND(J28*T107,2)</f>
        <v>0</v>
      </c>
      <c r="K107" s="40"/>
      <c r="L107" s="218"/>
      <c r="M107" s="219"/>
      <c r="N107" s="220" t="s">
        <v>40</v>
      </c>
      <c r="O107" s="219"/>
      <c r="P107" s="219"/>
      <c r="Q107" s="219"/>
      <c r="R107" s="219"/>
      <c r="S107" s="153"/>
      <c r="T107" s="153"/>
      <c r="U107" s="153"/>
      <c r="V107" s="153"/>
      <c r="W107" s="153"/>
      <c r="X107" s="153"/>
      <c r="Y107" s="153"/>
      <c r="Z107" s="153"/>
      <c r="AA107" s="153"/>
      <c r="AB107" s="153"/>
      <c r="AC107" s="153"/>
      <c r="AD107" s="153"/>
      <c r="AE107" s="153"/>
      <c r="AF107" s="219"/>
      <c r="AG107" s="219"/>
      <c r="AH107" s="219"/>
      <c r="AI107" s="219"/>
      <c r="AJ107" s="219"/>
      <c r="AK107" s="219"/>
      <c r="AL107" s="219"/>
      <c r="AM107" s="219"/>
      <c r="AN107" s="219"/>
      <c r="AO107" s="219"/>
      <c r="AP107" s="219"/>
      <c r="AQ107" s="219"/>
      <c r="AR107" s="219"/>
      <c r="AS107" s="219"/>
      <c r="AT107" s="219"/>
      <c r="AU107" s="219"/>
      <c r="AV107" s="219"/>
      <c r="AW107" s="219"/>
      <c r="AX107" s="219"/>
      <c r="AY107" s="221" t="s">
        <v>111</v>
      </c>
      <c r="AZ107" s="219"/>
      <c r="BA107" s="219"/>
      <c r="BB107" s="219"/>
      <c r="BC107" s="219"/>
      <c r="BD107" s="219"/>
      <c r="BE107" s="222">
        <f>IF(N107="základní",J107,0)</f>
        <v>0</v>
      </c>
      <c r="BF107" s="222">
        <f>IF(N107="snížená",J107,0)</f>
        <v>0</v>
      </c>
      <c r="BG107" s="222">
        <f>IF(N107="zákl. přenesená",J107,0)</f>
        <v>0</v>
      </c>
      <c r="BH107" s="222">
        <f>IF(N107="sníž. přenesená",J107,0)</f>
        <v>0</v>
      </c>
      <c r="BI107" s="222">
        <f>IF(N107="nulová",J107,0)</f>
        <v>0</v>
      </c>
      <c r="BJ107" s="221" t="s">
        <v>80</v>
      </c>
      <c r="BK107" s="219"/>
      <c r="BL107" s="219"/>
      <c r="BM107" s="219"/>
    </row>
    <row r="108" s="2" customFormat="1">
      <c r="A108" s="38"/>
      <c r="B108" s="39"/>
      <c r="C108" s="40"/>
      <c r="D108" s="40"/>
      <c r="E108" s="40"/>
      <c r="F108" s="40"/>
      <c r="G108" s="40"/>
      <c r="H108" s="40"/>
      <c r="I108" s="153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29.28" customHeight="1">
      <c r="A109" s="38"/>
      <c r="B109" s="39"/>
      <c r="C109" s="143" t="s">
        <v>90</v>
      </c>
      <c r="D109" s="144"/>
      <c r="E109" s="144"/>
      <c r="F109" s="144"/>
      <c r="G109" s="144"/>
      <c r="H109" s="144"/>
      <c r="I109" s="199"/>
      <c r="J109" s="145">
        <f>ROUND(J94+J101,2)</f>
        <v>0</v>
      </c>
      <c r="K109" s="144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194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197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1" t="s">
        <v>112</v>
      </c>
      <c r="D115" s="40"/>
      <c r="E115" s="40"/>
      <c r="F115" s="40"/>
      <c r="G115" s="40"/>
      <c r="H115" s="40"/>
      <c r="I115" s="153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153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0" t="s">
        <v>16</v>
      </c>
      <c r="D117" s="40"/>
      <c r="E117" s="40"/>
      <c r="F117" s="40"/>
      <c r="G117" s="40"/>
      <c r="H117" s="40"/>
      <c r="I117" s="153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E7</f>
        <v>SO 11 INTERIER čp. 25</v>
      </c>
      <c r="F118" s="40"/>
      <c r="G118" s="40"/>
      <c r="H118" s="40"/>
      <c r="I118" s="153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153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0" t="s">
        <v>20</v>
      </c>
      <c r="D120" s="40"/>
      <c r="E120" s="40"/>
      <c r="F120" s="25" t="str">
        <f>F10</f>
        <v xml:space="preserve"> </v>
      </c>
      <c r="G120" s="40"/>
      <c r="H120" s="40"/>
      <c r="I120" s="156" t="s">
        <v>22</v>
      </c>
      <c r="J120" s="79" t="str">
        <f>IF(J10="","",J10)</f>
        <v>29. 10. 2020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153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0" t="s">
        <v>24</v>
      </c>
      <c r="D122" s="40"/>
      <c r="E122" s="40"/>
      <c r="F122" s="25" t="str">
        <f>E13</f>
        <v xml:space="preserve"> </v>
      </c>
      <c r="G122" s="40"/>
      <c r="H122" s="40"/>
      <c r="I122" s="156" t="s">
        <v>29</v>
      </c>
      <c r="J122" s="34" t="str">
        <f>E19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0" t="s">
        <v>27</v>
      </c>
      <c r="D123" s="40"/>
      <c r="E123" s="40"/>
      <c r="F123" s="25" t="str">
        <f>IF(E16="","",E16)</f>
        <v>Vyplň údaj</v>
      </c>
      <c r="G123" s="40"/>
      <c r="H123" s="40"/>
      <c r="I123" s="156" t="s">
        <v>31</v>
      </c>
      <c r="J123" s="34" t="str">
        <f>E22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153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223"/>
      <c r="B125" s="224"/>
      <c r="C125" s="225" t="s">
        <v>113</v>
      </c>
      <c r="D125" s="226" t="s">
        <v>60</v>
      </c>
      <c r="E125" s="226" t="s">
        <v>56</v>
      </c>
      <c r="F125" s="226" t="s">
        <v>57</v>
      </c>
      <c r="G125" s="226" t="s">
        <v>114</v>
      </c>
      <c r="H125" s="226" t="s">
        <v>115</v>
      </c>
      <c r="I125" s="227" t="s">
        <v>116</v>
      </c>
      <c r="J125" s="228" t="s">
        <v>96</v>
      </c>
      <c r="K125" s="229" t="s">
        <v>117</v>
      </c>
      <c r="L125" s="230"/>
      <c r="M125" s="100" t="s">
        <v>1</v>
      </c>
      <c r="N125" s="101" t="s">
        <v>39</v>
      </c>
      <c r="O125" s="101" t="s">
        <v>118</v>
      </c>
      <c r="P125" s="101" t="s">
        <v>119</v>
      </c>
      <c r="Q125" s="101" t="s">
        <v>120</v>
      </c>
      <c r="R125" s="101" t="s">
        <v>121</v>
      </c>
      <c r="S125" s="101" t="s">
        <v>122</v>
      </c>
      <c r="T125" s="102" t="s">
        <v>123</v>
      </c>
      <c r="U125" s="223"/>
      <c r="V125" s="223"/>
      <c r="W125" s="223"/>
      <c r="X125" s="223"/>
      <c r="Y125" s="223"/>
      <c r="Z125" s="223"/>
      <c r="AA125" s="223"/>
      <c r="AB125" s="223"/>
      <c r="AC125" s="223"/>
      <c r="AD125" s="223"/>
      <c r="AE125" s="223"/>
    </row>
    <row r="126" s="2" customFormat="1" ht="22.8" customHeight="1">
      <c r="A126" s="38"/>
      <c r="B126" s="39"/>
      <c r="C126" s="107" t="s">
        <v>124</v>
      </c>
      <c r="D126" s="40"/>
      <c r="E126" s="40"/>
      <c r="F126" s="40"/>
      <c r="G126" s="40"/>
      <c r="H126" s="40"/>
      <c r="I126" s="153"/>
      <c r="J126" s="231">
        <f>BK126</f>
        <v>0</v>
      </c>
      <c r="K126" s="40"/>
      <c r="L126" s="41"/>
      <c r="M126" s="103"/>
      <c r="N126" s="232"/>
      <c r="O126" s="104"/>
      <c r="P126" s="233">
        <f>P127</f>
        <v>0</v>
      </c>
      <c r="Q126" s="104"/>
      <c r="R126" s="233">
        <f>R127</f>
        <v>0.050180000000000002</v>
      </c>
      <c r="S126" s="104"/>
      <c r="T126" s="234">
        <f>T127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5" t="s">
        <v>74</v>
      </c>
      <c r="AU126" s="15" t="s">
        <v>98</v>
      </c>
      <c r="BK126" s="235">
        <f>BK127</f>
        <v>0</v>
      </c>
    </row>
    <row r="127" s="12" customFormat="1" ht="25.92" customHeight="1">
      <c r="A127" s="12"/>
      <c r="B127" s="236"/>
      <c r="C127" s="237"/>
      <c r="D127" s="238" t="s">
        <v>74</v>
      </c>
      <c r="E127" s="239" t="s">
        <v>125</v>
      </c>
      <c r="F127" s="239" t="s">
        <v>126</v>
      </c>
      <c r="G127" s="237"/>
      <c r="H127" s="237"/>
      <c r="I127" s="240"/>
      <c r="J127" s="241">
        <f>BK127</f>
        <v>0</v>
      </c>
      <c r="K127" s="237"/>
      <c r="L127" s="242"/>
      <c r="M127" s="243"/>
      <c r="N127" s="244"/>
      <c r="O127" s="244"/>
      <c r="P127" s="245">
        <f>P128+P210</f>
        <v>0</v>
      </c>
      <c r="Q127" s="244"/>
      <c r="R127" s="245">
        <f>R128+R210</f>
        <v>0.050180000000000002</v>
      </c>
      <c r="S127" s="244"/>
      <c r="T127" s="246">
        <f>T128+T210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47" t="s">
        <v>91</v>
      </c>
      <c r="AT127" s="248" t="s">
        <v>74</v>
      </c>
      <c r="AU127" s="248" t="s">
        <v>75</v>
      </c>
      <c r="AY127" s="247" t="s">
        <v>127</v>
      </c>
      <c r="BK127" s="249">
        <f>BK128+BK210</f>
        <v>0</v>
      </c>
    </row>
    <row r="128" s="12" customFormat="1" ht="22.8" customHeight="1">
      <c r="A128" s="12"/>
      <c r="B128" s="236"/>
      <c r="C128" s="237"/>
      <c r="D128" s="238" t="s">
        <v>74</v>
      </c>
      <c r="E128" s="250" t="s">
        <v>128</v>
      </c>
      <c r="F128" s="250" t="s">
        <v>129</v>
      </c>
      <c r="G128" s="237"/>
      <c r="H128" s="237"/>
      <c r="I128" s="240"/>
      <c r="J128" s="251">
        <f>BK128</f>
        <v>0</v>
      </c>
      <c r="K128" s="237"/>
      <c r="L128" s="242"/>
      <c r="M128" s="243"/>
      <c r="N128" s="244"/>
      <c r="O128" s="244"/>
      <c r="P128" s="245">
        <f>P129+SUM(P130:P175)</f>
        <v>0</v>
      </c>
      <c r="Q128" s="244"/>
      <c r="R128" s="245">
        <f>R129+SUM(R130:R175)</f>
        <v>0.050180000000000002</v>
      </c>
      <c r="S128" s="244"/>
      <c r="T128" s="246">
        <f>T129+SUM(T130:T175)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47" t="s">
        <v>91</v>
      </c>
      <c r="AT128" s="248" t="s">
        <v>74</v>
      </c>
      <c r="AU128" s="248" t="s">
        <v>80</v>
      </c>
      <c r="AY128" s="247" t="s">
        <v>127</v>
      </c>
      <c r="BK128" s="249">
        <f>BK129+SUM(BK130:BK175)</f>
        <v>0</v>
      </c>
    </row>
    <row r="129" s="2" customFormat="1" ht="24.15" customHeight="1">
      <c r="A129" s="38"/>
      <c r="B129" s="39"/>
      <c r="C129" s="252" t="s">
        <v>80</v>
      </c>
      <c r="D129" s="252" t="s">
        <v>130</v>
      </c>
      <c r="E129" s="253" t="s">
        <v>131</v>
      </c>
      <c r="F129" s="254" t="s">
        <v>132</v>
      </c>
      <c r="G129" s="255" t="s">
        <v>133</v>
      </c>
      <c r="H129" s="256">
        <v>1</v>
      </c>
      <c r="I129" s="257"/>
      <c r="J129" s="258">
        <f>ROUND(I129*H129,2)</f>
        <v>0</v>
      </c>
      <c r="K129" s="259"/>
      <c r="L129" s="41"/>
      <c r="M129" s="260" t="s">
        <v>1</v>
      </c>
      <c r="N129" s="261" t="s">
        <v>40</v>
      </c>
      <c r="O129" s="91"/>
      <c r="P129" s="262">
        <f>O129*H129</f>
        <v>0</v>
      </c>
      <c r="Q129" s="262">
        <v>0</v>
      </c>
      <c r="R129" s="262">
        <f>Q129*H129</f>
        <v>0</v>
      </c>
      <c r="S129" s="262">
        <v>0</v>
      </c>
      <c r="T129" s="263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64" t="s">
        <v>134</v>
      </c>
      <c r="AT129" s="264" t="s">
        <v>130</v>
      </c>
      <c r="AU129" s="264" t="s">
        <v>91</v>
      </c>
      <c r="AY129" s="15" t="s">
        <v>127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5" t="s">
        <v>80</v>
      </c>
      <c r="BK129" s="138">
        <f>ROUND(I129*H129,2)</f>
        <v>0</v>
      </c>
      <c r="BL129" s="15" t="s">
        <v>134</v>
      </c>
      <c r="BM129" s="264" t="s">
        <v>135</v>
      </c>
    </row>
    <row r="130" s="13" customFormat="1">
      <c r="A130" s="13"/>
      <c r="B130" s="265"/>
      <c r="C130" s="266"/>
      <c r="D130" s="267" t="s">
        <v>136</v>
      </c>
      <c r="E130" s="268" t="s">
        <v>1</v>
      </c>
      <c r="F130" s="269" t="s">
        <v>80</v>
      </c>
      <c r="G130" s="266"/>
      <c r="H130" s="270">
        <v>1</v>
      </c>
      <c r="I130" s="271"/>
      <c r="J130" s="266"/>
      <c r="K130" s="266"/>
      <c r="L130" s="272"/>
      <c r="M130" s="273"/>
      <c r="N130" s="274"/>
      <c r="O130" s="274"/>
      <c r="P130" s="274"/>
      <c r="Q130" s="274"/>
      <c r="R130" s="274"/>
      <c r="S130" s="274"/>
      <c r="T130" s="27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76" t="s">
        <v>136</v>
      </c>
      <c r="AU130" s="276" t="s">
        <v>91</v>
      </c>
      <c r="AV130" s="13" t="s">
        <v>91</v>
      </c>
      <c r="AW130" s="13" t="s">
        <v>30</v>
      </c>
      <c r="AX130" s="13" t="s">
        <v>80</v>
      </c>
      <c r="AY130" s="276" t="s">
        <v>127</v>
      </c>
    </row>
    <row r="131" s="2" customFormat="1" ht="14.4" customHeight="1">
      <c r="A131" s="38"/>
      <c r="B131" s="39"/>
      <c r="C131" s="252" t="s">
        <v>91</v>
      </c>
      <c r="D131" s="252" t="s">
        <v>130</v>
      </c>
      <c r="E131" s="253" t="s">
        <v>137</v>
      </c>
      <c r="F131" s="254" t="s">
        <v>138</v>
      </c>
      <c r="G131" s="255" t="s">
        <v>133</v>
      </c>
      <c r="H131" s="256">
        <v>2</v>
      </c>
      <c r="I131" s="257"/>
      <c r="J131" s="258">
        <f>ROUND(I131*H131,2)</f>
        <v>0</v>
      </c>
      <c r="K131" s="259"/>
      <c r="L131" s="41"/>
      <c r="M131" s="260" t="s">
        <v>1</v>
      </c>
      <c r="N131" s="261" t="s">
        <v>40</v>
      </c>
      <c r="O131" s="91"/>
      <c r="P131" s="262">
        <f>O131*H131</f>
        <v>0</v>
      </c>
      <c r="Q131" s="262">
        <v>0</v>
      </c>
      <c r="R131" s="262">
        <f>Q131*H131</f>
        <v>0</v>
      </c>
      <c r="S131" s="262">
        <v>0</v>
      </c>
      <c r="T131" s="263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64" t="s">
        <v>134</v>
      </c>
      <c r="AT131" s="264" t="s">
        <v>130</v>
      </c>
      <c r="AU131" s="264" t="s">
        <v>91</v>
      </c>
      <c r="AY131" s="15" t="s">
        <v>127</v>
      </c>
      <c r="BE131" s="138">
        <f>IF(N131="základní",J131,0)</f>
        <v>0</v>
      </c>
      <c r="BF131" s="138">
        <f>IF(N131="snížená",J131,0)</f>
        <v>0</v>
      </c>
      <c r="BG131" s="138">
        <f>IF(N131="zákl. přenesená",J131,0)</f>
        <v>0</v>
      </c>
      <c r="BH131" s="138">
        <f>IF(N131="sníž. přenesená",J131,0)</f>
        <v>0</v>
      </c>
      <c r="BI131" s="138">
        <f>IF(N131="nulová",J131,0)</f>
        <v>0</v>
      </c>
      <c r="BJ131" s="15" t="s">
        <v>80</v>
      </c>
      <c r="BK131" s="138">
        <f>ROUND(I131*H131,2)</f>
        <v>0</v>
      </c>
      <c r="BL131" s="15" t="s">
        <v>134</v>
      </c>
      <c r="BM131" s="264" t="s">
        <v>139</v>
      </c>
    </row>
    <row r="132" s="13" customFormat="1">
      <c r="A132" s="13"/>
      <c r="B132" s="265"/>
      <c r="C132" s="266"/>
      <c r="D132" s="267" t="s">
        <v>136</v>
      </c>
      <c r="E132" s="268" t="s">
        <v>1</v>
      </c>
      <c r="F132" s="269" t="s">
        <v>91</v>
      </c>
      <c r="G132" s="266"/>
      <c r="H132" s="270">
        <v>2</v>
      </c>
      <c r="I132" s="271"/>
      <c r="J132" s="266"/>
      <c r="K132" s="266"/>
      <c r="L132" s="272"/>
      <c r="M132" s="273"/>
      <c r="N132" s="274"/>
      <c r="O132" s="274"/>
      <c r="P132" s="274"/>
      <c r="Q132" s="274"/>
      <c r="R132" s="274"/>
      <c r="S132" s="274"/>
      <c r="T132" s="27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76" t="s">
        <v>136</v>
      </c>
      <c r="AU132" s="276" t="s">
        <v>91</v>
      </c>
      <c r="AV132" s="13" t="s">
        <v>91</v>
      </c>
      <c r="AW132" s="13" t="s">
        <v>30</v>
      </c>
      <c r="AX132" s="13" t="s">
        <v>80</v>
      </c>
      <c r="AY132" s="276" t="s">
        <v>127</v>
      </c>
    </row>
    <row r="133" s="2" customFormat="1" ht="14.4" customHeight="1">
      <c r="A133" s="38"/>
      <c r="B133" s="39"/>
      <c r="C133" s="252" t="s">
        <v>140</v>
      </c>
      <c r="D133" s="252" t="s">
        <v>130</v>
      </c>
      <c r="E133" s="253" t="s">
        <v>141</v>
      </c>
      <c r="F133" s="254" t="s">
        <v>142</v>
      </c>
      <c r="G133" s="255" t="s">
        <v>133</v>
      </c>
      <c r="H133" s="256">
        <v>1</v>
      </c>
      <c r="I133" s="257"/>
      <c r="J133" s="258">
        <f>ROUND(I133*H133,2)</f>
        <v>0</v>
      </c>
      <c r="K133" s="259"/>
      <c r="L133" s="41"/>
      <c r="M133" s="260" t="s">
        <v>1</v>
      </c>
      <c r="N133" s="261" t="s">
        <v>40</v>
      </c>
      <c r="O133" s="91"/>
      <c r="P133" s="262">
        <f>O133*H133</f>
        <v>0</v>
      </c>
      <c r="Q133" s="262">
        <v>0</v>
      </c>
      <c r="R133" s="262">
        <f>Q133*H133</f>
        <v>0</v>
      </c>
      <c r="S133" s="262">
        <v>0</v>
      </c>
      <c r="T133" s="263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64" t="s">
        <v>134</v>
      </c>
      <c r="AT133" s="264" t="s">
        <v>130</v>
      </c>
      <c r="AU133" s="264" t="s">
        <v>91</v>
      </c>
      <c r="AY133" s="15" t="s">
        <v>127</v>
      </c>
      <c r="BE133" s="138">
        <f>IF(N133="základní",J133,0)</f>
        <v>0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15" t="s">
        <v>80</v>
      </c>
      <c r="BK133" s="138">
        <f>ROUND(I133*H133,2)</f>
        <v>0</v>
      </c>
      <c r="BL133" s="15" t="s">
        <v>134</v>
      </c>
      <c r="BM133" s="264" t="s">
        <v>143</v>
      </c>
    </row>
    <row r="134" s="13" customFormat="1">
      <c r="A134" s="13"/>
      <c r="B134" s="265"/>
      <c r="C134" s="266"/>
      <c r="D134" s="267" t="s">
        <v>136</v>
      </c>
      <c r="E134" s="268" t="s">
        <v>1</v>
      </c>
      <c r="F134" s="269" t="s">
        <v>80</v>
      </c>
      <c r="G134" s="266"/>
      <c r="H134" s="270">
        <v>1</v>
      </c>
      <c r="I134" s="271"/>
      <c r="J134" s="266"/>
      <c r="K134" s="266"/>
      <c r="L134" s="272"/>
      <c r="M134" s="273"/>
      <c r="N134" s="274"/>
      <c r="O134" s="274"/>
      <c r="P134" s="274"/>
      <c r="Q134" s="274"/>
      <c r="R134" s="274"/>
      <c r="S134" s="274"/>
      <c r="T134" s="27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76" t="s">
        <v>136</v>
      </c>
      <c r="AU134" s="276" t="s">
        <v>91</v>
      </c>
      <c r="AV134" s="13" t="s">
        <v>91</v>
      </c>
      <c r="AW134" s="13" t="s">
        <v>30</v>
      </c>
      <c r="AX134" s="13" t="s">
        <v>80</v>
      </c>
      <c r="AY134" s="276" t="s">
        <v>127</v>
      </c>
    </row>
    <row r="135" s="2" customFormat="1" ht="14.4" customHeight="1">
      <c r="A135" s="38"/>
      <c r="B135" s="39"/>
      <c r="C135" s="252" t="s">
        <v>144</v>
      </c>
      <c r="D135" s="252" t="s">
        <v>130</v>
      </c>
      <c r="E135" s="253" t="s">
        <v>145</v>
      </c>
      <c r="F135" s="254" t="s">
        <v>146</v>
      </c>
      <c r="G135" s="255" t="s">
        <v>133</v>
      </c>
      <c r="H135" s="256">
        <v>6</v>
      </c>
      <c r="I135" s="257"/>
      <c r="J135" s="258">
        <f>ROUND(I135*H135,2)</f>
        <v>0</v>
      </c>
      <c r="K135" s="259"/>
      <c r="L135" s="41"/>
      <c r="M135" s="260" t="s">
        <v>1</v>
      </c>
      <c r="N135" s="261" t="s">
        <v>40</v>
      </c>
      <c r="O135" s="91"/>
      <c r="P135" s="262">
        <f>O135*H135</f>
        <v>0</v>
      </c>
      <c r="Q135" s="262">
        <v>0</v>
      </c>
      <c r="R135" s="262">
        <f>Q135*H135</f>
        <v>0</v>
      </c>
      <c r="S135" s="262">
        <v>0</v>
      </c>
      <c r="T135" s="263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64" t="s">
        <v>134</v>
      </c>
      <c r="AT135" s="264" t="s">
        <v>130</v>
      </c>
      <c r="AU135" s="264" t="s">
        <v>91</v>
      </c>
      <c r="AY135" s="15" t="s">
        <v>127</v>
      </c>
      <c r="BE135" s="138">
        <f>IF(N135="základní",J135,0)</f>
        <v>0</v>
      </c>
      <c r="BF135" s="138">
        <f>IF(N135="snížená",J135,0)</f>
        <v>0</v>
      </c>
      <c r="BG135" s="138">
        <f>IF(N135="zákl. přenesená",J135,0)</f>
        <v>0</v>
      </c>
      <c r="BH135" s="138">
        <f>IF(N135="sníž. přenesená",J135,0)</f>
        <v>0</v>
      </c>
      <c r="BI135" s="138">
        <f>IF(N135="nulová",J135,0)</f>
        <v>0</v>
      </c>
      <c r="BJ135" s="15" t="s">
        <v>80</v>
      </c>
      <c r="BK135" s="138">
        <f>ROUND(I135*H135,2)</f>
        <v>0</v>
      </c>
      <c r="BL135" s="15" t="s">
        <v>134</v>
      </c>
      <c r="BM135" s="264" t="s">
        <v>147</v>
      </c>
    </row>
    <row r="136" s="13" customFormat="1">
      <c r="A136" s="13"/>
      <c r="B136" s="265"/>
      <c r="C136" s="266"/>
      <c r="D136" s="267" t="s">
        <v>136</v>
      </c>
      <c r="E136" s="268" t="s">
        <v>1</v>
      </c>
      <c r="F136" s="269" t="s">
        <v>148</v>
      </c>
      <c r="G136" s="266"/>
      <c r="H136" s="270">
        <v>6</v>
      </c>
      <c r="I136" s="271"/>
      <c r="J136" s="266"/>
      <c r="K136" s="266"/>
      <c r="L136" s="272"/>
      <c r="M136" s="273"/>
      <c r="N136" s="274"/>
      <c r="O136" s="274"/>
      <c r="P136" s="274"/>
      <c r="Q136" s="274"/>
      <c r="R136" s="274"/>
      <c r="S136" s="274"/>
      <c r="T136" s="27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76" t="s">
        <v>136</v>
      </c>
      <c r="AU136" s="276" t="s">
        <v>91</v>
      </c>
      <c r="AV136" s="13" t="s">
        <v>91</v>
      </c>
      <c r="AW136" s="13" t="s">
        <v>30</v>
      </c>
      <c r="AX136" s="13" t="s">
        <v>80</v>
      </c>
      <c r="AY136" s="276" t="s">
        <v>127</v>
      </c>
    </row>
    <row r="137" s="2" customFormat="1" ht="24.15" customHeight="1">
      <c r="A137" s="38"/>
      <c r="B137" s="39"/>
      <c r="C137" s="252" t="s">
        <v>149</v>
      </c>
      <c r="D137" s="252" t="s">
        <v>130</v>
      </c>
      <c r="E137" s="253" t="s">
        <v>150</v>
      </c>
      <c r="F137" s="254" t="s">
        <v>151</v>
      </c>
      <c r="G137" s="255" t="s">
        <v>133</v>
      </c>
      <c r="H137" s="256">
        <v>12</v>
      </c>
      <c r="I137" s="257"/>
      <c r="J137" s="258">
        <f>ROUND(I137*H137,2)</f>
        <v>0</v>
      </c>
      <c r="K137" s="259"/>
      <c r="L137" s="41"/>
      <c r="M137" s="260" t="s">
        <v>1</v>
      </c>
      <c r="N137" s="261" t="s">
        <v>40</v>
      </c>
      <c r="O137" s="91"/>
      <c r="P137" s="262">
        <f>O137*H137</f>
        <v>0</v>
      </c>
      <c r="Q137" s="262">
        <v>0</v>
      </c>
      <c r="R137" s="262">
        <f>Q137*H137</f>
        <v>0</v>
      </c>
      <c r="S137" s="262">
        <v>0</v>
      </c>
      <c r="T137" s="263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64" t="s">
        <v>134</v>
      </c>
      <c r="AT137" s="264" t="s">
        <v>130</v>
      </c>
      <c r="AU137" s="264" t="s">
        <v>91</v>
      </c>
      <c r="AY137" s="15" t="s">
        <v>127</v>
      </c>
      <c r="BE137" s="138">
        <f>IF(N137="základní",J137,0)</f>
        <v>0</v>
      </c>
      <c r="BF137" s="138">
        <f>IF(N137="snížená",J137,0)</f>
        <v>0</v>
      </c>
      <c r="BG137" s="138">
        <f>IF(N137="zákl. přenesená",J137,0)</f>
        <v>0</v>
      </c>
      <c r="BH137" s="138">
        <f>IF(N137="sníž. přenesená",J137,0)</f>
        <v>0</v>
      </c>
      <c r="BI137" s="138">
        <f>IF(N137="nulová",J137,0)</f>
        <v>0</v>
      </c>
      <c r="BJ137" s="15" t="s">
        <v>80</v>
      </c>
      <c r="BK137" s="138">
        <f>ROUND(I137*H137,2)</f>
        <v>0</v>
      </c>
      <c r="BL137" s="15" t="s">
        <v>134</v>
      </c>
      <c r="BM137" s="264" t="s">
        <v>152</v>
      </c>
    </row>
    <row r="138" s="13" customFormat="1">
      <c r="A138" s="13"/>
      <c r="B138" s="265"/>
      <c r="C138" s="266"/>
      <c r="D138" s="267" t="s">
        <v>136</v>
      </c>
      <c r="E138" s="268" t="s">
        <v>1</v>
      </c>
      <c r="F138" s="269" t="s">
        <v>153</v>
      </c>
      <c r="G138" s="266"/>
      <c r="H138" s="270">
        <v>12</v>
      </c>
      <c r="I138" s="271"/>
      <c r="J138" s="266"/>
      <c r="K138" s="266"/>
      <c r="L138" s="272"/>
      <c r="M138" s="273"/>
      <c r="N138" s="274"/>
      <c r="O138" s="274"/>
      <c r="P138" s="274"/>
      <c r="Q138" s="274"/>
      <c r="R138" s="274"/>
      <c r="S138" s="274"/>
      <c r="T138" s="27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76" t="s">
        <v>136</v>
      </c>
      <c r="AU138" s="276" t="s">
        <v>91</v>
      </c>
      <c r="AV138" s="13" t="s">
        <v>91</v>
      </c>
      <c r="AW138" s="13" t="s">
        <v>30</v>
      </c>
      <c r="AX138" s="13" t="s">
        <v>80</v>
      </c>
      <c r="AY138" s="276" t="s">
        <v>127</v>
      </c>
    </row>
    <row r="139" s="2" customFormat="1" ht="14.4" customHeight="1">
      <c r="A139" s="38"/>
      <c r="B139" s="39"/>
      <c r="C139" s="252" t="s">
        <v>148</v>
      </c>
      <c r="D139" s="252" t="s">
        <v>130</v>
      </c>
      <c r="E139" s="253" t="s">
        <v>128</v>
      </c>
      <c r="F139" s="254" t="s">
        <v>154</v>
      </c>
      <c r="G139" s="255" t="s">
        <v>133</v>
      </c>
      <c r="H139" s="256">
        <v>1</v>
      </c>
      <c r="I139" s="257"/>
      <c r="J139" s="258">
        <f>ROUND(I139*H139,2)</f>
        <v>0</v>
      </c>
      <c r="K139" s="259"/>
      <c r="L139" s="41"/>
      <c r="M139" s="260" t="s">
        <v>1</v>
      </c>
      <c r="N139" s="261" t="s">
        <v>40</v>
      </c>
      <c r="O139" s="91"/>
      <c r="P139" s="262">
        <f>O139*H139</f>
        <v>0</v>
      </c>
      <c r="Q139" s="262">
        <v>0</v>
      </c>
      <c r="R139" s="262">
        <f>Q139*H139</f>
        <v>0</v>
      </c>
      <c r="S139" s="262">
        <v>0</v>
      </c>
      <c r="T139" s="263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64" t="s">
        <v>134</v>
      </c>
      <c r="AT139" s="264" t="s">
        <v>130</v>
      </c>
      <c r="AU139" s="264" t="s">
        <v>91</v>
      </c>
      <c r="AY139" s="15" t="s">
        <v>127</v>
      </c>
      <c r="BE139" s="138">
        <f>IF(N139="základní",J139,0)</f>
        <v>0</v>
      </c>
      <c r="BF139" s="138">
        <f>IF(N139="snížená",J139,0)</f>
        <v>0</v>
      </c>
      <c r="BG139" s="138">
        <f>IF(N139="zákl. přenesená",J139,0)</f>
        <v>0</v>
      </c>
      <c r="BH139" s="138">
        <f>IF(N139="sníž. přenesená",J139,0)</f>
        <v>0</v>
      </c>
      <c r="BI139" s="138">
        <f>IF(N139="nulová",J139,0)</f>
        <v>0</v>
      </c>
      <c r="BJ139" s="15" t="s">
        <v>80</v>
      </c>
      <c r="BK139" s="138">
        <f>ROUND(I139*H139,2)</f>
        <v>0</v>
      </c>
      <c r="BL139" s="15" t="s">
        <v>134</v>
      </c>
      <c r="BM139" s="264" t="s">
        <v>155</v>
      </c>
    </row>
    <row r="140" s="13" customFormat="1">
      <c r="A140" s="13"/>
      <c r="B140" s="265"/>
      <c r="C140" s="266"/>
      <c r="D140" s="267" t="s">
        <v>136</v>
      </c>
      <c r="E140" s="268" t="s">
        <v>1</v>
      </c>
      <c r="F140" s="269" t="s">
        <v>80</v>
      </c>
      <c r="G140" s="266"/>
      <c r="H140" s="270">
        <v>1</v>
      </c>
      <c r="I140" s="271"/>
      <c r="J140" s="266"/>
      <c r="K140" s="266"/>
      <c r="L140" s="272"/>
      <c r="M140" s="273"/>
      <c r="N140" s="274"/>
      <c r="O140" s="274"/>
      <c r="P140" s="274"/>
      <c r="Q140" s="274"/>
      <c r="R140" s="274"/>
      <c r="S140" s="274"/>
      <c r="T140" s="27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76" t="s">
        <v>136</v>
      </c>
      <c r="AU140" s="276" t="s">
        <v>91</v>
      </c>
      <c r="AV140" s="13" t="s">
        <v>91</v>
      </c>
      <c r="AW140" s="13" t="s">
        <v>30</v>
      </c>
      <c r="AX140" s="13" t="s">
        <v>80</v>
      </c>
      <c r="AY140" s="276" t="s">
        <v>127</v>
      </c>
    </row>
    <row r="141" s="2" customFormat="1" ht="14.4" customHeight="1">
      <c r="A141" s="38"/>
      <c r="B141" s="39"/>
      <c r="C141" s="252" t="s">
        <v>156</v>
      </c>
      <c r="D141" s="252" t="s">
        <v>130</v>
      </c>
      <c r="E141" s="253" t="s">
        <v>157</v>
      </c>
      <c r="F141" s="254" t="s">
        <v>158</v>
      </c>
      <c r="G141" s="255" t="s">
        <v>133</v>
      </c>
      <c r="H141" s="256">
        <v>1</v>
      </c>
      <c r="I141" s="257"/>
      <c r="J141" s="258">
        <f>ROUND(I141*H141,2)</f>
        <v>0</v>
      </c>
      <c r="K141" s="259"/>
      <c r="L141" s="41"/>
      <c r="M141" s="260" t="s">
        <v>1</v>
      </c>
      <c r="N141" s="261" t="s">
        <v>40</v>
      </c>
      <c r="O141" s="91"/>
      <c r="P141" s="262">
        <f>O141*H141</f>
        <v>0</v>
      </c>
      <c r="Q141" s="262">
        <v>0</v>
      </c>
      <c r="R141" s="262">
        <f>Q141*H141</f>
        <v>0</v>
      </c>
      <c r="S141" s="262">
        <v>0</v>
      </c>
      <c r="T141" s="263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64" t="s">
        <v>134</v>
      </c>
      <c r="AT141" s="264" t="s">
        <v>130</v>
      </c>
      <c r="AU141" s="264" t="s">
        <v>91</v>
      </c>
      <c r="AY141" s="15" t="s">
        <v>127</v>
      </c>
      <c r="BE141" s="138">
        <f>IF(N141="základní",J141,0)</f>
        <v>0</v>
      </c>
      <c r="BF141" s="138">
        <f>IF(N141="snížená",J141,0)</f>
        <v>0</v>
      </c>
      <c r="BG141" s="138">
        <f>IF(N141="zákl. přenesená",J141,0)</f>
        <v>0</v>
      </c>
      <c r="BH141" s="138">
        <f>IF(N141="sníž. přenesená",J141,0)</f>
        <v>0</v>
      </c>
      <c r="BI141" s="138">
        <f>IF(N141="nulová",J141,0)</f>
        <v>0</v>
      </c>
      <c r="BJ141" s="15" t="s">
        <v>80</v>
      </c>
      <c r="BK141" s="138">
        <f>ROUND(I141*H141,2)</f>
        <v>0</v>
      </c>
      <c r="BL141" s="15" t="s">
        <v>134</v>
      </c>
      <c r="BM141" s="264" t="s">
        <v>159</v>
      </c>
    </row>
    <row r="142" s="13" customFormat="1">
      <c r="A142" s="13"/>
      <c r="B142" s="265"/>
      <c r="C142" s="266"/>
      <c r="D142" s="267" t="s">
        <v>136</v>
      </c>
      <c r="E142" s="268" t="s">
        <v>1</v>
      </c>
      <c r="F142" s="269" t="s">
        <v>80</v>
      </c>
      <c r="G142" s="266"/>
      <c r="H142" s="270">
        <v>1</v>
      </c>
      <c r="I142" s="271"/>
      <c r="J142" s="266"/>
      <c r="K142" s="266"/>
      <c r="L142" s="272"/>
      <c r="M142" s="273"/>
      <c r="N142" s="274"/>
      <c r="O142" s="274"/>
      <c r="P142" s="274"/>
      <c r="Q142" s="274"/>
      <c r="R142" s="274"/>
      <c r="S142" s="274"/>
      <c r="T142" s="27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76" t="s">
        <v>136</v>
      </c>
      <c r="AU142" s="276" t="s">
        <v>91</v>
      </c>
      <c r="AV142" s="13" t="s">
        <v>91</v>
      </c>
      <c r="AW142" s="13" t="s">
        <v>30</v>
      </c>
      <c r="AX142" s="13" t="s">
        <v>80</v>
      </c>
      <c r="AY142" s="276" t="s">
        <v>127</v>
      </c>
    </row>
    <row r="143" s="2" customFormat="1" ht="14.4" customHeight="1">
      <c r="A143" s="38"/>
      <c r="B143" s="39"/>
      <c r="C143" s="252" t="s">
        <v>160</v>
      </c>
      <c r="D143" s="252" t="s">
        <v>130</v>
      </c>
      <c r="E143" s="253" t="s">
        <v>161</v>
      </c>
      <c r="F143" s="254" t="s">
        <v>162</v>
      </c>
      <c r="G143" s="255" t="s">
        <v>133</v>
      </c>
      <c r="H143" s="256">
        <v>2</v>
      </c>
      <c r="I143" s="257"/>
      <c r="J143" s="258">
        <f>ROUND(I143*H143,2)</f>
        <v>0</v>
      </c>
      <c r="K143" s="259"/>
      <c r="L143" s="41"/>
      <c r="M143" s="260" t="s">
        <v>1</v>
      </c>
      <c r="N143" s="261" t="s">
        <v>40</v>
      </c>
      <c r="O143" s="91"/>
      <c r="P143" s="262">
        <f>O143*H143</f>
        <v>0</v>
      </c>
      <c r="Q143" s="262">
        <v>0</v>
      </c>
      <c r="R143" s="262">
        <f>Q143*H143</f>
        <v>0</v>
      </c>
      <c r="S143" s="262">
        <v>0</v>
      </c>
      <c r="T143" s="263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64" t="s">
        <v>134</v>
      </c>
      <c r="AT143" s="264" t="s">
        <v>130</v>
      </c>
      <c r="AU143" s="264" t="s">
        <v>91</v>
      </c>
      <c r="AY143" s="15" t="s">
        <v>127</v>
      </c>
      <c r="BE143" s="138">
        <f>IF(N143="základní",J143,0)</f>
        <v>0</v>
      </c>
      <c r="BF143" s="138">
        <f>IF(N143="snížená",J143,0)</f>
        <v>0</v>
      </c>
      <c r="BG143" s="138">
        <f>IF(N143="zákl. přenesená",J143,0)</f>
        <v>0</v>
      </c>
      <c r="BH143" s="138">
        <f>IF(N143="sníž. přenesená",J143,0)</f>
        <v>0</v>
      </c>
      <c r="BI143" s="138">
        <f>IF(N143="nulová",J143,0)</f>
        <v>0</v>
      </c>
      <c r="BJ143" s="15" t="s">
        <v>80</v>
      </c>
      <c r="BK143" s="138">
        <f>ROUND(I143*H143,2)</f>
        <v>0</v>
      </c>
      <c r="BL143" s="15" t="s">
        <v>134</v>
      </c>
      <c r="BM143" s="264" t="s">
        <v>163</v>
      </c>
    </row>
    <row r="144" s="13" customFormat="1">
      <c r="A144" s="13"/>
      <c r="B144" s="265"/>
      <c r="C144" s="266"/>
      <c r="D144" s="267" t="s">
        <v>136</v>
      </c>
      <c r="E144" s="268" t="s">
        <v>1</v>
      </c>
      <c r="F144" s="269" t="s">
        <v>91</v>
      </c>
      <c r="G144" s="266"/>
      <c r="H144" s="270">
        <v>2</v>
      </c>
      <c r="I144" s="271"/>
      <c r="J144" s="266"/>
      <c r="K144" s="266"/>
      <c r="L144" s="272"/>
      <c r="M144" s="273"/>
      <c r="N144" s="274"/>
      <c r="O144" s="274"/>
      <c r="P144" s="274"/>
      <c r="Q144" s="274"/>
      <c r="R144" s="274"/>
      <c r="S144" s="274"/>
      <c r="T144" s="27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76" t="s">
        <v>136</v>
      </c>
      <c r="AU144" s="276" t="s">
        <v>91</v>
      </c>
      <c r="AV144" s="13" t="s">
        <v>91</v>
      </c>
      <c r="AW144" s="13" t="s">
        <v>30</v>
      </c>
      <c r="AX144" s="13" t="s">
        <v>80</v>
      </c>
      <c r="AY144" s="276" t="s">
        <v>127</v>
      </c>
    </row>
    <row r="145" s="2" customFormat="1" ht="24.15" customHeight="1">
      <c r="A145" s="38"/>
      <c r="B145" s="39"/>
      <c r="C145" s="252" t="s">
        <v>164</v>
      </c>
      <c r="D145" s="252" t="s">
        <v>130</v>
      </c>
      <c r="E145" s="253" t="s">
        <v>165</v>
      </c>
      <c r="F145" s="254" t="s">
        <v>166</v>
      </c>
      <c r="G145" s="255" t="s">
        <v>133</v>
      </c>
      <c r="H145" s="256">
        <v>3</v>
      </c>
      <c r="I145" s="257"/>
      <c r="J145" s="258">
        <f>ROUND(I145*H145,2)</f>
        <v>0</v>
      </c>
      <c r="K145" s="259"/>
      <c r="L145" s="41"/>
      <c r="M145" s="260" t="s">
        <v>1</v>
      </c>
      <c r="N145" s="261" t="s">
        <v>40</v>
      </c>
      <c r="O145" s="91"/>
      <c r="P145" s="262">
        <f>O145*H145</f>
        <v>0</v>
      </c>
      <c r="Q145" s="262">
        <v>0</v>
      </c>
      <c r="R145" s="262">
        <f>Q145*H145</f>
        <v>0</v>
      </c>
      <c r="S145" s="262">
        <v>0</v>
      </c>
      <c r="T145" s="263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64" t="s">
        <v>134</v>
      </c>
      <c r="AT145" s="264" t="s">
        <v>130</v>
      </c>
      <c r="AU145" s="264" t="s">
        <v>91</v>
      </c>
      <c r="AY145" s="15" t="s">
        <v>127</v>
      </c>
      <c r="BE145" s="138">
        <f>IF(N145="základní",J145,0)</f>
        <v>0</v>
      </c>
      <c r="BF145" s="138">
        <f>IF(N145="snížená",J145,0)</f>
        <v>0</v>
      </c>
      <c r="BG145" s="138">
        <f>IF(N145="zákl. přenesená",J145,0)</f>
        <v>0</v>
      </c>
      <c r="BH145" s="138">
        <f>IF(N145="sníž. přenesená",J145,0)</f>
        <v>0</v>
      </c>
      <c r="BI145" s="138">
        <f>IF(N145="nulová",J145,0)</f>
        <v>0</v>
      </c>
      <c r="BJ145" s="15" t="s">
        <v>80</v>
      </c>
      <c r="BK145" s="138">
        <f>ROUND(I145*H145,2)</f>
        <v>0</v>
      </c>
      <c r="BL145" s="15" t="s">
        <v>134</v>
      </c>
      <c r="BM145" s="264" t="s">
        <v>167</v>
      </c>
    </row>
    <row r="146" s="13" customFormat="1">
      <c r="A146" s="13"/>
      <c r="B146" s="265"/>
      <c r="C146" s="266"/>
      <c r="D146" s="267" t="s">
        <v>136</v>
      </c>
      <c r="E146" s="268" t="s">
        <v>1</v>
      </c>
      <c r="F146" s="269" t="s">
        <v>140</v>
      </c>
      <c r="G146" s="266"/>
      <c r="H146" s="270">
        <v>3</v>
      </c>
      <c r="I146" s="271"/>
      <c r="J146" s="266"/>
      <c r="K146" s="266"/>
      <c r="L146" s="272"/>
      <c r="M146" s="273"/>
      <c r="N146" s="274"/>
      <c r="O146" s="274"/>
      <c r="P146" s="274"/>
      <c r="Q146" s="274"/>
      <c r="R146" s="274"/>
      <c r="S146" s="274"/>
      <c r="T146" s="27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76" t="s">
        <v>136</v>
      </c>
      <c r="AU146" s="276" t="s">
        <v>91</v>
      </c>
      <c r="AV146" s="13" t="s">
        <v>91</v>
      </c>
      <c r="AW146" s="13" t="s">
        <v>30</v>
      </c>
      <c r="AX146" s="13" t="s">
        <v>80</v>
      </c>
      <c r="AY146" s="276" t="s">
        <v>127</v>
      </c>
    </row>
    <row r="147" s="2" customFormat="1" ht="14.4" customHeight="1">
      <c r="A147" s="38"/>
      <c r="B147" s="39"/>
      <c r="C147" s="252" t="s">
        <v>168</v>
      </c>
      <c r="D147" s="252" t="s">
        <v>130</v>
      </c>
      <c r="E147" s="253" t="s">
        <v>169</v>
      </c>
      <c r="F147" s="254" t="s">
        <v>170</v>
      </c>
      <c r="G147" s="255" t="s">
        <v>133</v>
      </c>
      <c r="H147" s="256">
        <v>11</v>
      </c>
      <c r="I147" s="257"/>
      <c r="J147" s="258">
        <f>ROUND(I147*H147,2)</f>
        <v>0</v>
      </c>
      <c r="K147" s="259"/>
      <c r="L147" s="41"/>
      <c r="M147" s="260" t="s">
        <v>1</v>
      </c>
      <c r="N147" s="261" t="s">
        <v>40</v>
      </c>
      <c r="O147" s="91"/>
      <c r="P147" s="262">
        <f>O147*H147</f>
        <v>0</v>
      </c>
      <c r="Q147" s="262">
        <v>0</v>
      </c>
      <c r="R147" s="262">
        <f>Q147*H147</f>
        <v>0</v>
      </c>
      <c r="S147" s="262">
        <v>0</v>
      </c>
      <c r="T147" s="263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64" t="s">
        <v>134</v>
      </c>
      <c r="AT147" s="264" t="s">
        <v>130</v>
      </c>
      <c r="AU147" s="264" t="s">
        <v>91</v>
      </c>
      <c r="AY147" s="15" t="s">
        <v>127</v>
      </c>
      <c r="BE147" s="138">
        <f>IF(N147="základní",J147,0)</f>
        <v>0</v>
      </c>
      <c r="BF147" s="138">
        <f>IF(N147="snížená",J147,0)</f>
        <v>0</v>
      </c>
      <c r="BG147" s="138">
        <f>IF(N147="zákl. přenesená",J147,0)</f>
        <v>0</v>
      </c>
      <c r="BH147" s="138">
        <f>IF(N147="sníž. přenesená",J147,0)</f>
        <v>0</v>
      </c>
      <c r="BI147" s="138">
        <f>IF(N147="nulová",J147,0)</f>
        <v>0</v>
      </c>
      <c r="BJ147" s="15" t="s">
        <v>80</v>
      </c>
      <c r="BK147" s="138">
        <f>ROUND(I147*H147,2)</f>
        <v>0</v>
      </c>
      <c r="BL147" s="15" t="s">
        <v>134</v>
      </c>
      <c r="BM147" s="264" t="s">
        <v>171</v>
      </c>
    </row>
    <row r="148" s="13" customFormat="1">
      <c r="A148" s="13"/>
      <c r="B148" s="265"/>
      <c r="C148" s="266"/>
      <c r="D148" s="267" t="s">
        <v>136</v>
      </c>
      <c r="E148" s="268" t="s">
        <v>1</v>
      </c>
      <c r="F148" s="269" t="s">
        <v>172</v>
      </c>
      <c r="G148" s="266"/>
      <c r="H148" s="270">
        <v>11</v>
      </c>
      <c r="I148" s="271"/>
      <c r="J148" s="266"/>
      <c r="K148" s="266"/>
      <c r="L148" s="272"/>
      <c r="M148" s="273"/>
      <c r="N148" s="274"/>
      <c r="O148" s="274"/>
      <c r="P148" s="274"/>
      <c r="Q148" s="274"/>
      <c r="R148" s="274"/>
      <c r="S148" s="274"/>
      <c r="T148" s="27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76" t="s">
        <v>136</v>
      </c>
      <c r="AU148" s="276" t="s">
        <v>91</v>
      </c>
      <c r="AV148" s="13" t="s">
        <v>91</v>
      </c>
      <c r="AW148" s="13" t="s">
        <v>30</v>
      </c>
      <c r="AX148" s="13" t="s">
        <v>80</v>
      </c>
      <c r="AY148" s="276" t="s">
        <v>127</v>
      </c>
    </row>
    <row r="149" s="2" customFormat="1" ht="24.15" customHeight="1">
      <c r="A149" s="38"/>
      <c r="B149" s="39"/>
      <c r="C149" s="252" t="s">
        <v>172</v>
      </c>
      <c r="D149" s="252" t="s">
        <v>130</v>
      </c>
      <c r="E149" s="253" t="s">
        <v>173</v>
      </c>
      <c r="F149" s="254" t="s">
        <v>174</v>
      </c>
      <c r="G149" s="255" t="s">
        <v>133</v>
      </c>
      <c r="H149" s="256">
        <v>1</v>
      </c>
      <c r="I149" s="257"/>
      <c r="J149" s="258">
        <f>ROUND(I149*H149,2)</f>
        <v>0</v>
      </c>
      <c r="K149" s="259"/>
      <c r="L149" s="41"/>
      <c r="M149" s="260" t="s">
        <v>1</v>
      </c>
      <c r="N149" s="261" t="s">
        <v>40</v>
      </c>
      <c r="O149" s="91"/>
      <c r="P149" s="262">
        <f>O149*H149</f>
        <v>0</v>
      </c>
      <c r="Q149" s="262">
        <v>0</v>
      </c>
      <c r="R149" s="262">
        <f>Q149*H149</f>
        <v>0</v>
      </c>
      <c r="S149" s="262">
        <v>0</v>
      </c>
      <c r="T149" s="263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64" t="s">
        <v>134</v>
      </c>
      <c r="AT149" s="264" t="s">
        <v>130</v>
      </c>
      <c r="AU149" s="264" t="s">
        <v>91</v>
      </c>
      <c r="AY149" s="15" t="s">
        <v>127</v>
      </c>
      <c r="BE149" s="138">
        <f>IF(N149="základní",J149,0)</f>
        <v>0</v>
      </c>
      <c r="BF149" s="138">
        <f>IF(N149="snížená",J149,0)</f>
        <v>0</v>
      </c>
      <c r="BG149" s="138">
        <f>IF(N149="zákl. přenesená",J149,0)</f>
        <v>0</v>
      </c>
      <c r="BH149" s="138">
        <f>IF(N149="sníž. přenesená",J149,0)</f>
        <v>0</v>
      </c>
      <c r="BI149" s="138">
        <f>IF(N149="nulová",J149,0)</f>
        <v>0</v>
      </c>
      <c r="BJ149" s="15" t="s">
        <v>80</v>
      </c>
      <c r="BK149" s="138">
        <f>ROUND(I149*H149,2)</f>
        <v>0</v>
      </c>
      <c r="BL149" s="15" t="s">
        <v>134</v>
      </c>
      <c r="BM149" s="264" t="s">
        <v>175</v>
      </c>
    </row>
    <row r="150" s="13" customFormat="1">
      <c r="A150" s="13"/>
      <c r="B150" s="265"/>
      <c r="C150" s="266"/>
      <c r="D150" s="267" t="s">
        <v>136</v>
      </c>
      <c r="E150" s="268" t="s">
        <v>1</v>
      </c>
      <c r="F150" s="269" t="s">
        <v>80</v>
      </c>
      <c r="G150" s="266"/>
      <c r="H150" s="270">
        <v>1</v>
      </c>
      <c r="I150" s="271"/>
      <c r="J150" s="266"/>
      <c r="K150" s="266"/>
      <c r="L150" s="272"/>
      <c r="M150" s="273"/>
      <c r="N150" s="274"/>
      <c r="O150" s="274"/>
      <c r="P150" s="274"/>
      <c r="Q150" s="274"/>
      <c r="R150" s="274"/>
      <c r="S150" s="274"/>
      <c r="T150" s="27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76" t="s">
        <v>136</v>
      </c>
      <c r="AU150" s="276" t="s">
        <v>91</v>
      </c>
      <c r="AV150" s="13" t="s">
        <v>91</v>
      </c>
      <c r="AW150" s="13" t="s">
        <v>30</v>
      </c>
      <c r="AX150" s="13" t="s">
        <v>80</v>
      </c>
      <c r="AY150" s="276" t="s">
        <v>127</v>
      </c>
    </row>
    <row r="151" s="2" customFormat="1" ht="14.4" customHeight="1">
      <c r="A151" s="38"/>
      <c r="B151" s="39"/>
      <c r="C151" s="252" t="s">
        <v>153</v>
      </c>
      <c r="D151" s="252" t="s">
        <v>130</v>
      </c>
      <c r="E151" s="253" t="s">
        <v>176</v>
      </c>
      <c r="F151" s="254" t="s">
        <v>177</v>
      </c>
      <c r="G151" s="255" t="s">
        <v>133</v>
      </c>
      <c r="H151" s="256">
        <v>1</v>
      </c>
      <c r="I151" s="257"/>
      <c r="J151" s="258">
        <f>ROUND(I151*H151,2)</f>
        <v>0</v>
      </c>
      <c r="K151" s="259"/>
      <c r="L151" s="41"/>
      <c r="M151" s="260" t="s">
        <v>1</v>
      </c>
      <c r="N151" s="261" t="s">
        <v>40</v>
      </c>
      <c r="O151" s="91"/>
      <c r="P151" s="262">
        <f>O151*H151</f>
        <v>0</v>
      </c>
      <c r="Q151" s="262">
        <v>0</v>
      </c>
      <c r="R151" s="262">
        <f>Q151*H151</f>
        <v>0</v>
      </c>
      <c r="S151" s="262">
        <v>0</v>
      </c>
      <c r="T151" s="263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64" t="s">
        <v>134</v>
      </c>
      <c r="AT151" s="264" t="s">
        <v>130</v>
      </c>
      <c r="AU151" s="264" t="s">
        <v>91</v>
      </c>
      <c r="AY151" s="15" t="s">
        <v>127</v>
      </c>
      <c r="BE151" s="138">
        <f>IF(N151="základní",J151,0)</f>
        <v>0</v>
      </c>
      <c r="BF151" s="138">
        <f>IF(N151="snížená",J151,0)</f>
        <v>0</v>
      </c>
      <c r="BG151" s="138">
        <f>IF(N151="zákl. přenesená",J151,0)</f>
        <v>0</v>
      </c>
      <c r="BH151" s="138">
        <f>IF(N151="sníž. přenesená",J151,0)</f>
        <v>0</v>
      </c>
      <c r="BI151" s="138">
        <f>IF(N151="nulová",J151,0)</f>
        <v>0</v>
      </c>
      <c r="BJ151" s="15" t="s">
        <v>80</v>
      </c>
      <c r="BK151" s="138">
        <f>ROUND(I151*H151,2)</f>
        <v>0</v>
      </c>
      <c r="BL151" s="15" t="s">
        <v>134</v>
      </c>
      <c r="BM151" s="264" t="s">
        <v>178</v>
      </c>
    </row>
    <row r="152" s="13" customFormat="1">
      <c r="A152" s="13"/>
      <c r="B152" s="265"/>
      <c r="C152" s="266"/>
      <c r="D152" s="267" t="s">
        <v>136</v>
      </c>
      <c r="E152" s="268" t="s">
        <v>1</v>
      </c>
      <c r="F152" s="269" t="s">
        <v>80</v>
      </c>
      <c r="G152" s="266"/>
      <c r="H152" s="270">
        <v>1</v>
      </c>
      <c r="I152" s="271"/>
      <c r="J152" s="266"/>
      <c r="K152" s="266"/>
      <c r="L152" s="272"/>
      <c r="M152" s="273"/>
      <c r="N152" s="274"/>
      <c r="O152" s="274"/>
      <c r="P152" s="274"/>
      <c r="Q152" s="274"/>
      <c r="R152" s="274"/>
      <c r="S152" s="274"/>
      <c r="T152" s="27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76" t="s">
        <v>136</v>
      </c>
      <c r="AU152" s="276" t="s">
        <v>91</v>
      </c>
      <c r="AV152" s="13" t="s">
        <v>91</v>
      </c>
      <c r="AW152" s="13" t="s">
        <v>30</v>
      </c>
      <c r="AX152" s="13" t="s">
        <v>80</v>
      </c>
      <c r="AY152" s="276" t="s">
        <v>127</v>
      </c>
    </row>
    <row r="153" s="2" customFormat="1" ht="14.4" customHeight="1">
      <c r="A153" s="38"/>
      <c r="B153" s="39"/>
      <c r="C153" s="252" t="s">
        <v>179</v>
      </c>
      <c r="D153" s="252" t="s">
        <v>130</v>
      </c>
      <c r="E153" s="253" t="s">
        <v>180</v>
      </c>
      <c r="F153" s="254" t="s">
        <v>181</v>
      </c>
      <c r="G153" s="255" t="s">
        <v>133</v>
      </c>
      <c r="H153" s="256">
        <v>3</v>
      </c>
      <c r="I153" s="257"/>
      <c r="J153" s="258">
        <f>ROUND(I153*H153,2)</f>
        <v>0</v>
      </c>
      <c r="K153" s="259"/>
      <c r="L153" s="41"/>
      <c r="M153" s="260" t="s">
        <v>1</v>
      </c>
      <c r="N153" s="261" t="s">
        <v>40</v>
      </c>
      <c r="O153" s="91"/>
      <c r="P153" s="262">
        <f>O153*H153</f>
        <v>0</v>
      </c>
      <c r="Q153" s="262">
        <v>0</v>
      </c>
      <c r="R153" s="262">
        <f>Q153*H153</f>
        <v>0</v>
      </c>
      <c r="S153" s="262">
        <v>0</v>
      </c>
      <c r="T153" s="263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64" t="s">
        <v>134</v>
      </c>
      <c r="AT153" s="264" t="s">
        <v>130</v>
      </c>
      <c r="AU153" s="264" t="s">
        <v>91</v>
      </c>
      <c r="AY153" s="15" t="s">
        <v>127</v>
      </c>
      <c r="BE153" s="138">
        <f>IF(N153="základní",J153,0)</f>
        <v>0</v>
      </c>
      <c r="BF153" s="138">
        <f>IF(N153="snížená",J153,0)</f>
        <v>0</v>
      </c>
      <c r="BG153" s="138">
        <f>IF(N153="zákl. přenesená",J153,0)</f>
        <v>0</v>
      </c>
      <c r="BH153" s="138">
        <f>IF(N153="sníž. přenesená",J153,0)</f>
        <v>0</v>
      </c>
      <c r="BI153" s="138">
        <f>IF(N153="nulová",J153,0)</f>
        <v>0</v>
      </c>
      <c r="BJ153" s="15" t="s">
        <v>80</v>
      </c>
      <c r="BK153" s="138">
        <f>ROUND(I153*H153,2)</f>
        <v>0</v>
      </c>
      <c r="BL153" s="15" t="s">
        <v>134</v>
      </c>
      <c r="BM153" s="264" t="s">
        <v>182</v>
      </c>
    </row>
    <row r="154" s="13" customFormat="1">
      <c r="A154" s="13"/>
      <c r="B154" s="265"/>
      <c r="C154" s="266"/>
      <c r="D154" s="267" t="s">
        <v>136</v>
      </c>
      <c r="E154" s="268" t="s">
        <v>1</v>
      </c>
      <c r="F154" s="269" t="s">
        <v>140</v>
      </c>
      <c r="G154" s="266"/>
      <c r="H154" s="270">
        <v>3</v>
      </c>
      <c r="I154" s="271"/>
      <c r="J154" s="266"/>
      <c r="K154" s="266"/>
      <c r="L154" s="272"/>
      <c r="M154" s="273"/>
      <c r="N154" s="274"/>
      <c r="O154" s="274"/>
      <c r="P154" s="274"/>
      <c r="Q154" s="274"/>
      <c r="R154" s="274"/>
      <c r="S154" s="274"/>
      <c r="T154" s="27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76" t="s">
        <v>136</v>
      </c>
      <c r="AU154" s="276" t="s">
        <v>91</v>
      </c>
      <c r="AV154" s="13" t="s">
        <v>91</v>
      </c>
      <c r="AW154" s="13" t="s">
        <v>30</v>
      </c>
      <c r="AX154" s="13" t="s">
        <v>80</v>
      </c>
      <c r="AY154" s="276" t="s">
        <v>127</v>
      </c>
    </row>
    <row r="155" s="2" customFormat="1" ht="14.4" customHeight="1">
      <c r="A155" s="38"/>
      <c r="B155" s="39"/>
      <c r="C155" s="252" t="s">
        <v>183</v>
      </c>
      <c r="D155" s="252" t="s">
        <v>130</v>
      </c>
      <c r="E155" s="253" t="s">
        <v>184</v>
      </c>
      <c r="F155" s="254" t="s">
        <v>185</v>
      </c>
      <c r="G155" s="255" t="s">
        <v>133</v>
      </c>
      <c r="H155" s="256">
        <v>1</v>
      </c>
      <c r="I155" s="257"/>
      <c r="J155" s="258">
        <f>ROUND(I155*H155,2)</f>
        <v>0</v>
      </c>
      <c r="K155" s="259"/>
      <c r="L155" s="41"/>
      <c r="M155" s="260" t="s">
        <v>1</v>
      </c>
      <c r="N155" s="261" t="s">
        <v>40</v>
      </c>
      <c r="O155" s="91"/>
      <c r="P155" s="262">
        <f>O155*H155</f>
        <v>0</v>
      </c>
      <c r="Q155" s="262">
        <v>0</v>
      </c>
      <c r="R155" s="262">
        <f>Q155*H155</f>
        <v>0</v>
      </c>
      <c r="S155" s="262">
        <v>0</v>
      </c>
      <c r="T155" s="263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64" t="s">
        <v>134</v>
      </c>
      <c r="AT155" s="264" t="s">
        <v>130</v>
      </c>
      <c r="AU155" s="264" t="s">
        <v>91</v>
      </c>
      <c r="AY155" s="15" t="s">
        <v>127</v>
      </c>
      <c r="BE155" s="138">
        <f>IF(N155="základní",J155,0)</f>
        <v>0</v>
      </c>
      <c r="BF155" s="138">
        <f>IF(N155="snížená",J155,0)</f>
        <v>0</v>
      </c>
      <c r="BG155" s="138">
        <f>IF(N155="zákl. přenesená",J155,0)</f>
        <v>0</v>
      </c>
      <c r="BH155" s="138">
        <f>IF(N155="sníž. přenesená",J155,0)</f>
        <v>0</v>
      </c>
      <c r="BI155" s="138">
        <f>IF(N155="nulová",J155,0)</f>
        <v>0</v>
      </c>
      <c r="BJ155" s="15" t="s">
        <v>80</v>
      </c>
      <c r="BK155" s="138">
        <f>ROUND(I155*H155,2)</f>
        <v>0</v>
      </c>
      <c r="BL155" s="15" t="s">
        <v>134</v>
      </c>
      <c r="BM155" s="264" t="s">
        <v>186</v>
      </c>
    </row>
    <row r="156" s="13" customFormat="1">
      <c r="A156" s="13"/>
      <c r="B156" s="265"/>
      <c r="C156" s="266"/>
      <c r="D156" s="267" t="s">
        <v>136</v>
      </c>
      <c r="E156" s="268" t="s">
        <v>1</v>
      </c>
      <c r="F156" s="269" t="s">
        <v>80</v>
      </c>
      <c r="G156" s="266"/>
      <c r="H156" s="270">
        <v>1</v>
      </c>
      <c r="I156" s="271"/>
      <c r="J156" s="266"/>
      <c r="K156" s="266"/>
      <c r="L156" s="272"/>
      <c r="M156" s="273"/>
      <c r="N156" s="274"/>
      <c r="O156" s="274"/>
      <c r="P156" s="274"/>
      <c r="Q156" s="274"/>
      <c r="R156" s="274"/>
      <c r="S156" s="274"/>
      <c r="T156" s="27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76" t="s">
        <v>136</v>
      </c>
      <c r="AU156" s="276" t="s">
        <v>91</v>
      </c>
      <c r="AV156" s="13" t="s">
        <v>91</v>
      </c>
      <c r="AW156" s="13" t="s">
        <v>30</v>
      </c>
      <c r="AX156" s="13" t="s">
        <v>80</v>
      </c>
      <c r="AY156" s="276" t="s">
        <v>127</v>
      </c>
    </row>
    <row r="157" s="2" customFormat="1" ht="24.15" customHeight="1">
      <c r="A157" s="38"/>
      <c r="B157" s="39"/>
      <c r="C157" s="252" t="s">
        <v>8</v>
      </c>
      <c r="D157" s="252" t="s">
        <v>130</v>
      </c>
      <c r="E157" s="253" t="s">
        <v>187</v>
      </c>
      <c r="F157" s="254" t="s">
        <v>188</v>
      </c>
      <c r="G157" s="255" t="s">
        <v>133</v>
      </c>
      <c r="H157" s="256">
        <v>6</v>
      </c>
      <c r="I157" s="257"/>
      <c r="J157" s="258">
        <f>ROUND(I157*H157,2)</f>
        <v>0</v>
      </c>
      <c r="K157" s="259"/>
      <c r="L157" s="41"/>
      <c r="M157" s="260" t="s">
        <v>1</v>
      </c>
      <c r="N157" s="261" t="s">
        <v>40</v>
      </c>
      <c r="O157" s="91"/>
      <c r="P157" s="262">
        <f>O157*H157</f>
        <v>0</v>
      </c>
      <c r="Q157" s="262">
        <v>0</v>
      </c>
      <c r="R157" s="262">
        <f>Q157*H157</f>
        <v>0</v>
      </c>
      <c r="S157" s="262">
        <v>0</v>
      </c>
      <c r="T157" s="263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64" t="s">
        <v>134</v>
      </c>
      <c r="AT157" s="264" t="s">
        <v>130</v>
      </c>
      <c r="AU157" s="264" t="s">
        <v>91</v>
      </c>
      <c r="AY157" s="15" t="s">
        <v>127</v>
      </c>
      <c r="BE157" s="138">
        <f>IF(N157="základní",J157,0)</f>
        <v>0</v>
      </c>
      <c r="BF157" s="138">
        <f>IF(N157="snížená",J157,0)</f>
        <v>0</v>
      </c>
      <c r="BG157" s="138">
        <f>IF(N157="zákl. přenesená",J157,0)</f>
        <v>0</v>
      </c>
      <c r="BH157" s="138">
        <f>IF(N157="sníž. přenesená",J157,0)</f>
        <v>0</v>
      </c>
      <c r="BI157" s="138">
        <f>IF(N157="nulová",J157,0)</f>
        <v>0</v>
      </c>
      <c r="BJ157" s="15" t="s">
        <v>80</v>
      </c>
      <c r="BK157" s="138">
        <f>ROUND(I157*H157,2)</f>
        <v>0</v>
      </c>
      <c r="BL157" s="15" t="s">
        <v>134</v>
      </c>
      <c r="BM157" s="264" t="s">
        <v>189</v>
      </c>
    </row>
    <row r="158" s="13" customFormat="1">
      <c r="A158" s="13"/>
      <c r="B158" s="265"/>
      <c r="C158" s="266"/>
      <c r="D158" s="267" t="s">
        <v>136</v>
      </c>
      <c r="E158" s="268" t="s">
        <v>1</v>
      </c>
      <c r="F158" s="269" t="s">
        <v>148</v>
      </c>
      <c r="G158" s="266"/>
      <c r="H158" s="270">
        <v>6</v>
      </c>
      <c r="I158" s="271"/>
      <c r="J158" s="266"/>
      <c r="K158" s="266"/>
      <c r="L158" s="272"/>
      <c r="M158" s="273"/>
      <c r="N158" s="274"/>
      <c r="O158" s="274"/>
      <c r="P158" s="274"/>
      <c r="Q158" s="274"/>
      <c r="R158" s="274"/>
      <c r="S158" s="274"/>
      <c r="T158" s="27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76" t="s">
        <v>136</v>
      </c>
      <c r="AU158" s="276" t="s">
        <v>91</v>
      </c>
      <c r="AV158" s="13" t="s">
        <v>91</v>
      </c>
      <c r="AW158" s="13" t="s">
        <v>30</v>
      </c>
      <c r="AX158" s="13" t="s">
        <v>80</v>
      </c>
      <c r="AY158" s="276" t="s">
        <v>127</v>
      </c>
    </row>
    <row r="159" s="2" customFormat="1" ht="24.15" customHeight="1">
      <c r="A159" s="38"/>
      <c r="B159" s="39"/>
      <c r="C159" s="252" t="s">
        <v>134</v>
      </c>
      <c r="D159" s="252" t="s">
        <v>130</v>
      </c>
      <c r="E159" s="253" t="s">
        <v>190</v>
      </c>
      <c r="F159" s="254" t="s">
        <v>191</v>
      </c>
      <c r="G159" s="255" t="s">
        <v>133</v>
      </c>
      <c r="H159" s="256">
        <v>5</v>
      </c>
      <c r="I159" s="257"/>
      <c r="J159" s="258">
        <f>ROUND(I159*H159,2)</f>
        <v>0</v>
      </c>
      <c r="K159" s="259"/>
      <c r="L159" s="41"/>
      <c r="M159" s="260" t="s">
        <v>1</v>
      </c>
      <c r="N159" s="261" t="s">
        <v>40</v>
      </c>
      <c r="O159" s="91"/>
      <c r="P159" s="262">
        <f>O159*H159</f>
        <v>0</v>
      </c>
      <c r="Q159" s="262">
        <v>0</v>
      </c>
      <c r="R159" s="262">
        <f>Q159*H159</f>
        <v>0</v>
      </c>
      <c r="S159" s="262">
        <v>0</v>
      </c>
      <c r="T159" s="263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64" t="s">
        <v>134</v>
      </c>
      <c r="AT159" s="264" t="s">
        <v>130</v>
      </c>
      <c r="AU159" s="264" t="s">
        <v>91</v>
      </c>
      <c r="AY159" s="15" t="s">
        <v>127</v>
      </c>
      <c r="BE159" s="138">
        <f>IF(N159="základní",J159,0)</f>
        <v>0</v>
      </c>
      <c r="BF159" s="138">
        <f>IF(N159="snížená",J159,0)</f>
        <v>0</v>
      </c>
      <c r="BG159" s="138">
        <f>IF(N159="zákl. přenesená",J159,0)</f>
        <v>0</v>
      </c>
      <c r="BH159" s="138">
        <f>IF(N159="sníž. přenesená",J159,0)</f>
        <v>0</v>
      </c>
      <c r="BI159" s="138">
        <f>IF(N159="nulová",J159,0)</f>
        <v>0</v>
      </c>
      <c r="BJ159" s="15" t="s">
        <v>80</v>
      </c>
      <c r="BK159" s="138">
        <f>ROUND(I159*H159,2)</f>
        <v>0</v>
      </c>
      <c r="BL159" s="15" t="s">
        <v>134</v>
      </c>
      <c r="BM159" s="264" t="s">
        <v>192</v>
      </c>
    </row>
    <row r="160" s="13" customFormat="1">
      <c r="A160" s="13"/>
      <c r="B160" s="265"/>
      <c r="C160" s="266"/>
      <c r="D160" s="267" t="s">
        <v>136</v>
      </c>
      <c r="E160" s="268" t="s">
        <v>1</v>
      </c>
      <c r="F160" s="269" t="s">
        <v>149</v>
      </c>
      <c r="G160" s="266"/>
      <c r="H160" s="270">
        <v>5</v>
      </c>
      <c r="I160" s="271"/>
      <c r="J160" s="266"/>
      <c r="K160" s="266"/>
      <c r="L160" s="272"/>
      <c r="M160" s="273"/>
      <c r="N160" s="274"/>
      <c r="O160" s="274"/>
      <c r="P160" s="274"/>
      <c r="Q160" s="274"/>
      <c r="R160" s="274"/>
      <c r="S160" s="274"/>
      <c r="T160" s="27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76" t="s">
        <v>136</v>
      </c>
      <c r="AU160" s="276" t="s">
        <v>91</v>
      </c>
      <c r="AV160" s="13" t="s">
        <v>91</v>
      </c>
      <c r="AW160" s="13" t="s">
        <v>30</v>
      </c>
      <c r="AX160" s="13" t="s">
        <v>80</v>
      </c>
      <c r="AY160" s="276" t="s">
        <v>127</v>
      </c>
    </row>
    <row r="161" s="2" customFormat="1" ht="24.15" customHeight="1">
      <c r="A161" s="38"/>
      <c r="B161" s="39"/>
      <c r="C161" s="252" t="s">
        <v>193</v>
      </c>
      <c r="D161" s="252" t="s">
        <v>130</v>
      </c>
      <c r="E161" s="253" t="s">
        <v>194</v>
      </c>
      <c r="F161" s="254" t="s">
        <v>195</v>
      </c>
      <c r="G161" s="255" t="s">
        <v>133</v>
      </c>
      <c r="H161" s="256">
        <v>2</v>
      </c>
      <c r="I161" s="257"/>
      <c r="J161" s="258">
        <f>ROUND(I161*H161,2)</f>
        <v>0</v>
      </c>
      <c r="K161" s="259"/>
      <c r="L161" s="41"/>
      <c r="M161" s="260" t="s">
        <v>1</v>
      </c>
      <c r="N161" s="261" t="s">
        <v>40</v>
      </c>
      <c r="O161" s="91"/>
      <c r="P161" s="262">
        <f>O161*H161</f>
        <v>0</v>
      </c>
      <c r="Q161" s="262">
        <v>0</v>
      </c>
      <c r="R161" s="262">
        <f>Q161*H161</f>
        <v>0</v>
      </c>
      <c r="S161" s="262">
        <v>0</v>
      </c>
      <c r="T161" s="263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64" t="s">
        <v>134</v>
      </c>
      <c r="AT161" s="264" t="s">
        <v>130</v>
      </c>
      <c r="AU161" s="264" t="s">
        <v>91</v>
      </c>
      <c r="AY161" s="15" t="s">
        <v>127</v>
      </c>
      <c r="BE161" s="138">
        <f>IF(N161="základní",J161,0)</f>
        <v>0</v>
      </c>
      <c r="BF161" s="138">
        <f>IF(N161="snížená",J161,0)</f>
        <v>0</v>
      </c>
      <c r="BG161" s="138">
        <f>IF(N161="zákl. přenesená",J161,0)</f>
        <v>0</v>
      </c>
      <c r="BH161" s="138">
        <f>IF(N161="sníž. přenesená",J161,0)</f>
        <v>0</v>
      </c>
      <c r="BI161" s="138">
        <f>IF(N161="nulová",J161,0)</f>
        <v>0</v>
      </c>
      <c r="BJ161" s="15" t="s">
        <v>80</v>
      </c>
      <c r="BK161" s="138">
        <f>ROUND(I161*H161,2)</f>
        <v>0</v>
      </c>
      <c r="BL161" s="15" t="s">
        <v>134</v>
      </c>
      <c r="BM161" s="264" t="s">
        <v>196</v>
      </c>
    </row>
    <row r="162" s="13" customFormat="1">
      <c r="A162" s="13"/>
      <c r="B162" s="265"/>
      <c r="C162" s="266"/>
      <c r="D162" s="267" t="s">
        <v>136</v>
      </c>
      <c r="E162" s="268" t="s">
        <v>1</v>
      </c>
      <c r="F162" s="269" t="s">
        <v>91</v>
      </c>
      <c r="G162" s="266"/>
      <c r="H162" s="270">
        <v>2</v>
      </c>
      <c r="I162" s="271"/>
      <c r="J162" s="266"/>
      <c r="K162" s="266"/>
      <c r="L162" s="272"/>
      <c r="M162" s="273"/>
      <c r="N162" s="274"/>
      <c r="O162" s="274"/>
      <c r="P162" s="274"/>
      <c r="Q162" s="274"/>
      <c r="R162" s="274"/>
      <c r="S162" s="274"/>
      <c r="T162" s="27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76" t="s">
        <v>136</v>
      </c>
      <c r="AU162" s="276" t="s">
        <v>91</v>
      </c>
      <c r="AV162" s="13" t="s">
        <v>91</v>
      </c>
      <c r="AW162" s="13" t="s">
        <v>30</v>
      </c>
      <c r="AX162" s="13" t="s">
        <v>80</v>
      </c>
      <c r="AY162" s="276" t="s">
        <v>127</v>
      </c>
    </row>
    <row r="163" s="2" customFormat="1" ht="24.15" customHeight="1">
      <c r="A163" s="38"/>
      <c r="B163" s="39"/>
      <c r="C163" s="252" t="s">
        <v>197</v>
      </c>
      <c r="D163" s="252" t="s">
        <v>130</v>
      </c>
      <c r="E163" s="253" t="s">
        <v>198</v>
      </c>
      <c r="F163" s="254" t="s">
        <v>199</v>
      </c>
      <c r="G163" s="255" t="s">
        <v>133</v>
      </c>
      <c r="H163" s="256">
        <v>2</v>
      </c>
      <c r="I163" s="257"/>
      <c r="J163" s="258">
        <f>ROUND(I163*H163,2)</f>
        <v>0</v>
      </c>
      <c r="K163" s="259"/>
      <c r="L163" s="41"/>
      <c r="M163" s="260" t="s">
        <v>1</v>
      </c>
      <c r="N163" s="261" t="s">
        <v>40</v>
      </c>
      <c r="O163" s="91"/>
      <c r="P163" s="262">
        <f>O163*H163</f>
        <v>0</v>
      </c>
      <c r="Q163" s="262">
        <v>0</v>
      </c>
      <c r="R163" s="262">
        <f>Q163*H163</f>
        <v>0</v>
      </c>
      <c r="S163" s="262">
        <v>0</v>
      </c>
      <c r="T163" s="263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64" t="s">
        <v>134</v>
      </c>
      <c r="AT163" s="264" t="s">
        <v>130</v>
      </c>
      <c r="AU163" s="264" t="s">
        <v>91</v>
      </c>
      <c r="AY163" s="15" t="s">
        <v>127</v>
      </c>
      <c r="BE163" s="138">
        <f>IF(N163="základní",J163,0)</f>
        <v>0</v>
      </c>
      <c r="BF163" s="138">
        <f>IF(N163="snížená",J163,0)</f>
        <v>0</v>
      </c>
      <c r="BG163" s="138">
        <f>IF(N163="zákl. přenesená",J163,0)</f>
        <v>0</v>
      </c>
      <c r="BH163" s="138">
        <f>IF(N163="sníž. přenesená",J163,0)</f>
        <v>0</v>
      </c>
      <c r="BI163" s="138">
        <f>IF(N163="nulová",J163,0)</f>
        <v>0</v>
      </c>
      <c r="BJ163" s="15" t="s">
        <v>80</v>
      </c>
      <c r="BK163" s="138">
        <f>ROUND(I163*H163,2)</f>
        <v>0</v>
      </c>
      <c r="BL163" s="15" t="s">
        <v>134</v>
      </c>
      <c r="BM163" s="264" t="s">
        <v>200</v>
      </c>
    </row>
    <row r="164" s="13" customFormat="1">
      <c r="A164" s="13"/>
      <c r="B164" s="265"/>
      <c r="C164" s="266"/>
      <c r="D164" s="267" t="s">
        <v>136</v>
      </c>
      <c r="E164" s="268" t="s">
        <v>1</v>
      </c>
      <c r="F164" s="269" t="s">
        <v>91</v>
      </c>
      <c r="G164" s="266"/>
      <c r="H164" s="270">
        <v>2</v>
      </c>
      <c r="I164" s="271"/>
      <c r="J164" s="266"/>
      <c r="K164" s="266"/>
      <c r="L164" s="272"/>
      <c r="M164" s="273"/>
      <c r="N164" s="274"/>
      <c r="O164" s="274"/>
      <c r="P164" s="274"/>
      <c r="Q164" s="274"/>
      <c r="R164" s="274"/>
      <c r="S164" s="274"/>
      <c r="T164" s="27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76" t="s">
        <v>136</v>
      </c>
      <c r="AU164" s="276" t="s">
        <v>91</v>
      </c>
      <c r="AV164" s="13" t="s">
        <v>91</v>
      </c>
      <c r="AW164" s="13" t="s">
        <v>30</v>
      </c>
      <c r="AX164" s="13" t="s">
        <v>80</v>
      </c>
      <c r="AY164" s="276" t="s">
        <v>127</v>
      </c>
    </row>
    <row r="165" s="2" customFormat="1" ht="14.4" customHeight="1">
      <c r="A165" s="38"/>
      <c r="B165" s="39"/>
      <c r="C165" s="252" t="s">
        <v>201</v>
      </c>
      <c r="D165" s="252" t="s">
        <v>130</v>
      </c>
      <c r="E165" s="253" t="s">
        <v>202</v>
      </c>
      <c r="F165" s="254" t="s">
        <v>203</v>
      </c>
      <c r="G165" s="255" t="s">
        <v>133</v>
      </c>
      <c r="H165" s="256">
        <v>1</v>
      </c>
      <c r="I165" s="257"/>
      <c r="J165" s="258">
        <f>ROUND(I165*H165,2)</f>
        <v>0</v>
      </c>
      <c r="K165" s="259"/>
      <c r="L165" s="41"/>
      <c r="M165" s="260" t="s">
        <v>1</v>
      </c>
      <c r="N165" s="261" t="s">
        <v>40</v>
      </c>
      <c r="O165" s="91"/>
      <c r="P165" s="262">
        <f>O165*H165</f>
        <v>0</v>
      </c>
      <c r="Q165" s="262">
        <v>0</v>
      </c>
      <c r="R165" s="262">
        <f>Q165*H165</f>
        <v>0</v>
      </c>
      <c r="S165" s="262">
        <v>0</v>
      </c>
      <c r="T165" s="263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64" t="s">
        <v>134</v>
      </c>
      <c r="AT165" s="264" t="s">
        <v>130</v>
      </c>
      <c r="AU165" s="264" t="s">
        <v>91</v>
      </c>
      <c r="AY165" s="15" t="s">
        <v>127</v>
      </c>
      <c r="BE165" s="138">
        <f>IF(N165="základní",J165,0)</f>
        <v>0</v>
      </c>
      <c r="BF165" s="138">
        <f>IF(N165="snížená",J165,0)</f>
        <v>0</v>
      </c>
      <c r="BG165" s="138">
        <f>IF(N165="zákl. přenesená",J165,0)</f>
        <v>0</v>
      </c>
      <c r="BH165" s="138">
        <f>IF(N165="sníž. přenesená",J165,0)</f>
        <v>0</v>
      </c>
      <c r="BI165" s="138">
        <f>IF(N165="nulová",J165,0)</f>
        <v>0</v>
      </c>
      <c r="BJ165" s="15" t="s">
        <v>80</v>
      </c>
      <c r="BK165" s="138">
        <f>ROUND(I165*H165,2)</f>
        <v>0</v>
      </c>
      <c r="BL165" s="15" t="s">
        <v>134</v>
      </c>
      <c r="BM165" s="264" t="s">
        <v>204</v>
      </c>
    </row>
    <row r="166" s="13" customFormat="1">
      <c r="A166" s="13"/>
      <c r="B166" s="265"/>
      <c r="C166" s="266"/>
      <c r="D166" s="267" t="s">
        <v>136</v>
      </c>
      <c r="E166" s="268" t="s">
        <v>1</v>
      </c>
      <c r="F166" s="269" t="s">
        <v>80</v>
      </c>
      <c r="G166" s="266"/>
      <c r="H166" s="270">
        <v>1</v>
      </c>
      <c r="I166" s="271"/>
      <c r="J166" s="266"/>
      <c r="K166" s="266"/>
      <c r="L166" s="272"/>
      <c r="M166" s="273"/>
      <c r="N166" s="274"/>
      <c r="O166" s="274"/>
      <c r="P166" s="274"/>
      <c r="Q166" s="274"/>
      <c r="R166" s="274"/>
      <c r="S166" s="274"/>
      <c r="T166" s="27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76" t="s">
        <v>136</v>
      </c>
      <c r="AU166" s="276" t="s">
        <v>91</v>
      </c>
      <c r="AV166" s="13" t="s">
        <v>91</v>
      </c>
      <c r="AW166" s="13" t="s">
        <v>30</v>
      </c>
      <c r="AX166" s="13" t="s">
        <v>80</v>
      </c>
      <c r="AY166" s="276" t="s">
        <v>127</v>
      </c>
    </row>
    <row r="167" s="2" customFormat="1" ht="24.15" customHeight="1">
      <c r="A167" s="38"/>
      <c r="B167" s="39"/>
      <c r="C167" s="252" t="s">
        <v>205</v>
      </c>
      <c r="D167" s="252" t="s">
        <v>130</v>
      </c>
      <c r="E167" s="253" t="s">
        <v>206</v>
      </c>
      <c r="F167" s="254" t="s">
        <v>207</v>
      </c>
      <c r="G167" s="255" t="s">
        <v>133</v>
      </c>
      <c r="H167" s="256">
        <v>1</v>
      </c>
      <c r="I167" s="257"/>
      <c r="J167" s="258">
        <f>ROUND(I167*H167,2)</f>
        <v>0</v>
      </c>
      <c r="K167" s="259"/>
      <c r="L167" s="41"/>
      <c r="M167" s="260" t="s">
        <v>1</v>
      </c>
      <c r="N167" s="261" t="s">
        <v>40</v>
      </c>
      <c r="O167" s="91"/>
      <c r="P167" s="262">
        <f>O167*H167</f>
        <v>0</v>
      </c>
      <c r="Q167" s="262">
        <v>0</v>
      </c>
      <c r="R167" s="262">
        <f>Q167*H167</f>
        <v>0</v>
      </c>
      <c r="S167" s="262">
        <v>0</v>
      </c>
      <c r="T167" s="263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64" t="s">
        <v>134</v>
      </c>
      <c r="AT167" s="264" t="s">
        <v>130</v>
      </c>
      <c r="AU167" s="264" t="s">
        <v>91</v>
      </c>
      <c r="AY167" s="15" t="s">
        <v>127</v>
      </c>
      <c r="BE167" s="138">
        <f>IF(N167="základní",J167,0)</f>
        <v>0</v>
      </c>
      <c r="BF167" s="138">
        <f>IF(N167="snížená",J167,0)</f>
        <v>0</v>
      </c>
      <c r="BG167" s="138">
        <f>IF(N167="zákl. přenesená",J167,0)</f>
        <v>0</v>
      </c>
      <c r="BH167" s="138">
        <f>IF(N167="sníž. přenesená",J167,0)</f>
        <v>0</v>
      </c>
      <c r="BI167" s="138">
        <f>IF(N167="nulová",J167,0)</f>
        <v>0</v>
      </c>
      <c r="BJ167" s="15" t="s">
        <v>80</v>
      </c>
      <c r="BK167" s="138">
        <f>ROUND(I167*H167,2)</f>
        <v>0</v>
      </c>
      <c r="BL167" s="15" t="s">
        <v>134</v>
      </c>
      <c r="BM167" s="264" t="s">
        <v>208</v>
      </c>
    </row>
    <row r="168" s="13" customFormat="1">
      <c r="A168" s="13"/>
      <c r="B168" s="265"/>
      <c r="C168" s="266"/>
      <c r="D168" s="267" t="s">
        <v>136</v>
      </c>
      <c r="E168" s="268" t="s">
        <v>1</v>
      </c>
      <c r="F168" s="269" t="s">
        <v>80</v>
      </c>
      <c r="G168" s="266"/>
      <c r="H168" s="270">
        <v>1</v>
      </c>
      <c r="I168" s="271"/>
      <c r="J168" s="266"/>
      <c r="K168" s="266"/>
      <c r="L168" s="272"/>
      <c r="M168" s="273"/>
      <c r="N168" s="274"/>
      <c r="O168" s="274"/>
      <c r="P168" s="274"/>
      <c r="Q168" s="274"/>
      <c r="R168" s="274"/>
      <c r="S168" s="274"/>
      <c r="T168" s="27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76" t="s">
        <v>136</v>
      </c>
      <c r="AU168" s="276" t="s">
        <v>91</v>
      </c>
      <c r="AV168" s="13" t="s">
        <v>91</v>
      </c>
      <c r="AW168" s="13" t="s">
        <v>30</v>
      </c>
      <c r="AX168" s="13" t="s">
        <v>80</v>
      </c>
      <c r="AY168" s="276" t="s">
        <v>127</v>
      </c>
    </row>
    <row r="169" s="2" customFormat="1" ht="14.4" customHeight="1">
      <c r="A169" s="38"/>
      <c r="B169" s="39"/>
      <c r="C169" s="252" t="s">
        <v>7</v>
      </c>
      <c r="D169" s="252" t="s">
        <v>130</v>
      </c>
      <c r="E169" s="253" t="s">
        <v>209</v>
      </c>
      <c r="F169" s="254" t="s">
        <v>210</v>
      </c>
      <c r="G169" s="255" t="s">
        <v>133</v>
      </c>
      <c r="H169" s="256">
        <v>8</v>
      </c>
      <c r="I169" s="257"/>
      <c r="J169" s="258">
        <f>ROUND(I169*H169,2)</f>
        <v>0</v>
      </c>
      <c r="K169" s="259"/>
      <c r="L169" s="41"/>
      <c r="M169" s="260" t="s">
        <v>1</v>
      </c>
      <c r="N169" s="261" t="s">
        <v>40</v>
      </c>
      <c r="O169" s="91"/>
      <c r="P169" s="262">
        <f>O169*H169</f>
        <v>0</v>
      </c>
      <c r="Q169" s="262">
        <v>0</v>
      </c>
      <c r="R169" s="262">
        <f>Q169*H169</f>
        <v>0</v>
      </c>
      <c r="S169" s="262">
        <v>0</v>
      </c>
      <c r="T169" s="263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64" t="s">
        <v>134</v>
      </c>
      <c r="AT169" s="264" t="s">
        <v>130</v>
      </c>
      <c r="AU169" s="264" t="s">
        <v>91</v>
      </c>
      <c r="AY169" s="15" t="s">
        <v>127</v>
      </c>
      <c r="BE169" s="138">
        <f>IF(N169="základní",J169,0)</f>
        <v>0</v>
      </c>
      <c r="BF169" s="138">
        <f>IF(N169="snížená",J169,0)</f>
        <v>0</v>
      </c>
      <c r="BG169" s="138">
        <f>IF(N169="zákl. přenesená",J169,0)</f>
        <v>0</v>
      </c>
      <c r="BH169" s="138">
        <f>IF(N169="sníž. přenesená",J169,0)</f>
        <v>0</v>
      </c>
      <c r="BI169" s="138">
        <f>IF(N169="nulová",J169,0)</f>
        <v>0</v>
      </c>
      <c r="BJ169" s="15" t="s">
        <v>80</v>
      </c>
      <c r="BK169" s="138">
        <f>ROUND(I169*H169,2)</f>
        <v>0</v>
      </c>
      <c r="BL169" s="15" t="s">
        <v>134</v>
      </c>
      <c r="BM169" s="264" t="s">
        <v>211</v>
      </c>
    </row>
    <row r="170" s="13" customFormat="1">
      <c r="A170" s="13"/>
      <c r="B170" s="265"/>
      <c r="C170" s="266"/>
      <c r="D170" s="267" t="s">
        <v>136</v>
      </c>
      <c r="E170" s="268" t="s">
        <v>1</v>
      </c>
      <c r="F170" s="269" t="s">
        <v>160</v>
      </c>
      <c r="G170" s="266"/>
      <c r="H170" s="270">
        <v>8</v>
      </c>
      <c r="I170" s="271"/>
      <c r="J170" s="266"/>
      <c r="K170" s="266"/>
      <c r="L170" s="272"/>
      <c r="M170" s="273"/>
      <c r="N170" s="274"/>
      <c r="O170" s="274"/>
      <c r="P170" s="274"/>
      <c r="Q170" s="274"/>
      <c r="R170" s="274"/>
      <c r="S170" s="274"/>
      <c r="T170" s="27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76" t="s">
        <v>136</v>
      </c>
      <c r="AU170" s="276" t="s">
        <v>91</v>
      </c>
      <c r="AV170" s="13" t="s">
        <v>91</v>
      </c>
      <c r="AW170" s="13" t="s">
        <v>30</v>
      </c>
      <c r="AX170" s="13" t="s">
        <v>80</v>
      </c>
      <c r="AY170" s="276" t="s">
        <v>127</v>
      </c>
    </row>
    <row r="171" s="2" customFormat="1" ht="14.4" customHeight="1">
      <c r="A171" s="38"/>
      <c r="B171" s="39"/>
      <c r="C171" s="252" t="s">
        <v>212</v>
      </c>
      <c r="D171" s="252" t="s">
        <v>130</v>
      </c>
      <c r="E171" s="253" t="s">
        <v>213</v>
      </c>
      <c r="F171" s="254" t="s">
        <v>214</v>
      </c>
      <c r="G171" s="255" t="s">
        <v>133</v>
      </c>
      <c r="H171" s="256">
        <v>6</v>
      </c>
      <c r="I171" s="257"/>
      <c r="J171" s="258">
        <f>ROUND(I171*H171,2)</f>
        <v>0</v>
      </c>
      <c r="K171" s="259"/>
      <c r="L171" s="41"/>
      <c r="M171" s="260" t="s">
        <v>1</v>
      </c>
      <c r="N171" s="261" t="s">
        <v>40</v>
      </c>
      <c r="O171" s="91"/>
      <c r="P171" s="262">
        <f>O171*H171</f>
        <v>0</v>
      </c>
      <c r="Q171" s="262">
        <v>0</v>
      </c>
      <c r="R171" s="262">
        <f>Q171*H171</f>
        <v>0</v>
      </c>
      <c r="S171" s="262">
        <v>0</v>
      </c>
      <c r="T171" s="263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64" t="s">
        <v>134</v>
      </c>
      <c r="AT171" s="264" t="s">
        <v>130</v>
      </c>
      <c r="AU171" s="264" t="s">
        <v>91</v>
      </c>
      <c r="AY171" s="15" t="s">
        <v>127</v>
      </c>
      <c r="BE171" s="138">
        <f>IF(N171="základní",J171,0)</f>
        <v>0</v>
      </c>
      <c r="BF171" s="138">
        <f>IF(N171="snížená",J171,0)</f>
        <v>0</v>
      </c>
      <c r="BG171" s="138">
        <f>IF(N171="zákl. přenesená",J171,0)</f>
        <v>0</v>
      </c>
      <c r="BH171" s="138">
        <f>IF(N171="sníž. přenesená",J171,0)</f>
        <v>0</v>
      </c>
      <c r="BI171" s="138">
        <f>IF(N171="nulová",J171,0)</f>
        <v>0</v>
      </c>
      <c r="BJ171" s="15" t="s">
        <v>80</v>
      </c>
      <c r="BK171" s="138">
        <f>ROUND(I171*H171,2)</f>
        <v>0</v>
      </c>
      <c r="BL171" s="15" t="s">
        <v>134</v>
      </c>
      <c r="BM171" s="264" t="s">
        <v>215</v>
      </c>
    </row>
    <row r="172" s="13" customFormat="1">
      <c r="A172" s="13"/>
      <c r="B172" s="265"/>
      <c r="C172" s="266"/>
      <c r="D172" s="267" t="s">
        <v>136</v>
      </c>
      <c r="E172" s="268" t="s">
        <v>1</v>
      </c>
      <c r="F172" s="269" t="s">
        <v>148</v>
      </c>
      <c r="G172" s="266"/>
      <c r="H172" s="270">
        <v>6</v>
      </c>
      <c r="I172" s="271"/>
      <c r="J172" s="266"/>
      <c r="K172" s="266"/>
      <c r="L172" s="272"/>
      <c r="M172" s="273"/>
      <c r="N172" s="274"/>
      <c r="O172" s="274"/>
      <c r="P172" s="274"/>
      <c r="Q172" s="274"/>
      <c r="R172" s="274"/>
      <c r="S172" s="274"/>
      <c r="T172" s="27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76" t="s">
        <v>136</v>
      </c>
      <c r="AU172" s="276" t="s">
        <v>91</v>
      </c>
      <c r="AV172" s="13" t="s">
        <v>91</v>
      </c>
      <c r="AW172" s="13" t="s">
        <v>30</v>
      </c>
      <c r="AX172" s="13" t="s">
        <v>80</v>
      </c>
      <c r="AY172" s="276" t="s">
        <v>127</v>
      </c>
    </row>
    <row r="173" s="2" customFormat="1" ht="24.15" customHeight="1">
      <c r="A173" s="38"/>
      <c r="B173" s="39"/>
      <c r="C173" s="252" t="s">
        <v>216</v>
      </c>
      <c r="D173" s="252" t="s">
        <v>130</v>
      </c>
      <c r="E173" s="253" t="s">
        <v>217</v>
      </c>
      <c r="F173" s="254" t="s">
        <v>218</v>
      </c>
      <c r="G173" s="255" t="s">
        <v>133</v>
      </c>
      <c r="H173" s="256">
        <v>2</v>
      </c>
      <c r="I173" s="257"/>
      <c r="J173" s="258">
        <f>ROUND(I173*H173,2)</f>
        <v>0</v>
      </c>
      <c r="K173" s="259"/>
      <c r="L173" s="41"/>
      <c r="M173" s="260" t="s">
        <v>1</v>
      </c>
      <c r="N173" s="261" t="s">
        <v>40</v>
      </c>
      <c r="O173" s="91"/>
      <c r="P173" s="262">
        <f>O173*H173</f>
        <v>0</v>
      </c>
      <c r="Q173" s="262">
        <v>0</v>
      </c>
      <c r="R173" s="262">
        <f>Q173*H173</f>
        <v>0</v>
      </c>
      <c r="S173" s="262">
        <v>0</v>
      </c>
      <c r="T173" s="263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64" t="s">
        <v>134</v>
      </c>
      <c r="AT173" s="264" t="s">
        <v>130</v>
      </c>
      <c r="AU173" s="264" t="s">
        <v>91</v>
      </c>
      <c r="AY173" s="15" t="s">
        <v>127</v>
      </c>
      <c r="BE173" s="138">
        <f>IF(N173="základní",J173,0)</f>
        <v>0</v>
      </c>
      <c r="BF173" s="138">
        <f>IF(N173="snížená",J173,0)</f>
        <v>0</v>
      </c>
      <c r="BG173" s="138">
        <f>IF(N173="zákl. přenesená",J173,0)</f>
        <v>0</v>
      </c>
      <c r="BH173" s="138">
        <f>IF(N173="sníž. přenesená",J173,0)</f>
        <v>0</v>
      </c>
      <c r="BI173" s="138">
        <f>IF(N173="nulová",J173,0)</f>
        <v>0</v>
      </c>
      <c r="BJ173" s="15" t="s">
        <v>80</v>
      </c>
      <c r="BK173" s="138">
        <f>ROUND(I173*H173,2)</f>
        <v>0</v>
      </c>
      <c r="BL173" s="15" t="s">
        <v>134</v>
      </c>
      <c r="BM173" s="264" t="s">
        <v>219</v>
      </c>
    </row>
    <row r="174" s="13" customFormat="1">
      <c r="A174" s="13"/>
      <c r="B174" s="265"/>
      <c r="C174" s="266"/>
      <c r="D174" s="267" t="s">
        <v>136</v>
      </c>
      <c r="E174" s="268" t="s">
        <v>1</v>
      </c>
      <c r="F174" s="269" t="s">
        <v>91</v>
      </c>
      <c r="G174" s="266"/>
      <c r="H174" s="270">
        <v>2</v>
      </c>
      <c r="I174" s="271"/>
      <c r="J174" s="266"/>
      <c r="K174" s="266"/>
      <c r="L174" s="272"/>
      <c r="M174" s="273"/>
      <c r="N174" s="274"/>
      <c r="O174" s="274"/>
      <c r="P174" s="274"/>
      <c r="Q174" s="274"/>
      <c r="R174" s="274"/>
      <c r="S174" s="274"/>
      <c r="T174" s="27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76" t="s">
        <v>136</v>
      </c>
      <c r="AU174" s="276" t="s">
        <v>91</v>
      </c>
      <c r="AV174" s="13" t="s">
        <v>91</v>
      </c>
      <c r="AW174" s="13" t="s">
        <v>30</v>
      </c>
      <c r="AX174" s="13" t="s">
        <v>80</v>
      </c>
      <c r="AY174" s="276" t="s">
        <v>127</v>
      </c>
    </row>
    <row r="175" s="12" customFormat="1" ht="20.88" customHeight="1">
      <c r="A175" s="12"/>
      <c r="B175" s="236"/>
      <c r="C175" s="237"/>
      <c r="D175" s="238" t="s">
        <v>74</v>
      </c>
      <c r="E175" s="250" t="s">
        <v>220</v>
      </c>
      <c r="F175" s="250" t="s">
        <v>221</v>
      </c>
      <c r="G175" s="237"/>
      <c r="H175" s="237"/>
      <c r="I175" s="240"/>
      <c r="J175" s="251">
        <f>BK175</f>
        <v>0</v>
      </c>
      <c r="K175" s="237"/>
      <c r="L175" s="242"/>
      <c r="M175" s="243"/>
      <c r="N175" s="244"/>
      <c r="O175" s="244"/>
      <c r="P175" s="245">
        <f>SUM(P176:P209)</f>
        <v>0</v>
      </c>
      <c r="Q175" s="244"/>
      <c r="R175" s="245">
        <f>SUM(R176:R209)</f>
        <v>0.050180000000000002</v>
      </c>
      <c r="S175" s="244"/>
      <c r="T175" s="246">
        <f>SUM(T176:T209)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47" t="s">
        <v>91</v>
      </c>
      <c r="AT175" s="248" t="s">
        <v>74</v>
      </c>
      <c r="AU175" s="248" t="s">
        <v>91</v>
      </c>
      <c r="AY175" s="247" t="s">
        <v>127</v>
      </c>
      <c r="BK175" s="249">
        <f>SUM(BK176:BK209)</f>
        <v>0</v>
      </c>
    </row>
    <row r="176" s="2" customFormat="1" ht="14.4" customHeight="1">
      <c r="A176" s="38"/>
      <c r="B176" s="39"/>
      <c r="C176" s="252" t="s">
        <v>222</v>
      </c>
      <c r="D176" s="252" t="s">
        <v>130</v>
      </c>
      <c r="E176" s="253" t="s">
        <v>223</v>
      </c>
      <c r="F176" s="254" t="s">
        <v>224</v>
      </c>
      <c r="G176" s="255" t="s">
        <v>225</v>
      </c>
      <c r="H176" s="256">
        <v>13</v>
      </c>
      <c r="I176" s="257"/>
      <c r="J176" s="258">
        <f>ROUND(I176*H176,2)</f>
        <v>0</v>
      </c>
      <c r="K176" s="259"/>
      <c r="L176" s="41"/>
      <c r="M176" s="260" t="s">
        <v>1</v>
      </c>
      <c r="N176" s="261" t="s">
        <v>40</v>
      </c>
      <c r="O176" s="91"/>
      <c r="P176" s="262">
        <f>O176*H176</f>
        <v>0</v>
      </c>
      <c r="Q176" s="262">
        <v>0.00051999999999999995</v>
      </c>
      <c r="R176" s="262">
        <f>Q176*H176</f>
        <v>0.0067599999999999995</v>
      </c>
      <c r="S176" s="262">
        <v>0</v>
      </c>
      <c r="T176" s="263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64" t="s">
        <v>134</v>
      </c>
      <c r="AT176" s="264" t="s">
        <v>130</v>
      </c>
      <c r="AU176" s="264" t="s">
        <v>140</v>
      </c>
      <c r="AY176" s="15" t="s">
        <v>127</v>
      </c>
      <c r="BE176" s="138">
        <f>IF(N176="základní",J176,0)</f>
        <v>0</v>
      </c>
      <c r="BF176" s="138">
        <f>IF(N176="snížená",J176,0)</f>
        <v>0</v>
      </c>
      <c r="BG176" s="138">
        <f>IF(N176="zákl. přenesená",J176,0)</f>
        <v>0</v>
      </c>
      <c r="BH176" s="138">
        <f>IF(N176="sníž. přenesená",J176,0)</f>
        <v>0</v>
      </c>
      <c r="BI176" s="138">
        <f>IF(N176="nulová",J176,0)</f>
        <v>0</v>
      </c>
      <c r="BJ176" s="15" t="s">
        <v>80</v>
      </c>
      <c r="BK176" s="138">
        <f>ROUND(I176*H176,2)</f>
        <v>0</v>
      </c>
      <c r="BL176" s="15" t="s">
        <v>134</v>
      </c>
      <c r="BM176" s="264" t="s">
        <v>226</v>
      </c>
    </row>
    <row r="177" s="13" customFormat="1">
      <c r="A177" s="13"/>
      <c r="B177" s="265"/>
      <c r="C177" s="266"/>
      <c r="D177" s="267" t="s">
        <v>136</v>
      </c>
      <c r="E177" s="268" t="s">
        <v>1</v>
      </c>
      <c r="F177" s="269" t="s">
        <v>179</v>
      </c>
      <c r="G177" s="266"/>
      <c r="H177" s="270">
        <v>13</v>
      </c>
      <c r="I177" s="271"/>
      <c r="J177" s="266"/>
      <c r="K177" s="266"/>
      <c r="L177" s="272"/>
      <c r="M177" s="273"/>
      <c r="N177" s="274"/>
      <c r="O177" s="274"/>
      <c r="P177" s="274"/>
      <c r="Q177" s="274"/>
      <c r="R177" s="274"/>
      <c r="S177" s="274"/>
      <c r="T177" s="275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76" t="s">
        <v>136</v>
      </c>
      <c r="AU177" s="276" t="s">
        <v>140</v>
      </c>
      <c r="AV177" s="13" t="s">
        <v>91</v>
      </c>
      <c r="AW177" s="13" t="s">
        <v>30</v>
      </c>
      <c r="AX177" s="13" t="s">
        <v>80</v>
      </c>
      <c r="AY177" s="276" t="s">
        <v>127</v>
      </c>
    </row>
    <row r="178" s="2" customFormat="1" ht="14.4" customHeight="1">
      <c r="A178" s="38"/>
      <c r="B178" s="39"/>
      <c r="C178" s="252" t="s">
        <v>227</v>
      </c>
      <c r="D178" s="252" t="s">
        <v>130</v>
      </c>
      <c r="E178" s="253" t="s">
        <v>228</v>
      </c>
      <c r="F178" s="254" t="s">
        <v>229</v>
      </c>
      <c r="G178" s="255" t="s">
        <v>225</v>
      </c>
      <c r="H178" s="256">
        <v>1</v>
      </c>
      <c r="I178" s="257"/>
      <c r="J178" s="258">
        <f>ROUND(I178*H178,2)</f>
        <v>0</v>
      </c>
      <c r="K178" s="259"/>
      <c r="L178" s="41"/>
      <c r="M178" s="260" t="s">
        <v>1</v>
      </c>
      <c r="N178" s="261" t="s">
        <v>40</v>
      </c>
      <c r="O178" s="91"/>
      <c r="P178" s="262">
        <f>O178*H178</f>
        <v>0</v>
      </c>
      <c r="Q178" s="262">
        <v>0.00051999999999999995</v>
      </c>
      <c r="R178" s="262">
        <f>Q178*H178</f>
        <v>0.00051999999999999995</v>
      </c>
      <c r="S178" s="262">
        <v>0</v>
      </c>
      <c r="T178" s="263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64" t="s">
        <v>134</v>
      </c>
      <c r="AT178" s="264" t="s">
        <v>130</v>
      </c>
      <c r="AU178" s="264" t="s">
        <v>140</v>
      </c>
      <c r="AY178" s="15" t="s">
        <v>127</v>
      </c>
      <c r="BE178" s="138">
        <f>IF(N178="základní",J178,0)</f>
        <v>0</v>
      </c>
      <c r="BF178" s="138">
        <f>IF(N178="snížená",J178,0)</f>
        <v>0</v>
      </c>
      <c r="BG178" s="138">
        <f>IF(N178="zákl. přenesená",J178,0)</f>
        <v>0</v>
      </c>
      <c r="BH178" s="138">
        <f>IF(N178="sníž. přenesená",J178,0)</f>
        <v>0</v>
      </c>
      <c r="BI178" s="138">
        <f>IF(N178="nulová",J178,0)</f>
        <v>0</v>
      </c>
      <c r="BJ178" s="15" t="s">
        <v>80</v>
      </c>
      <c r="BK178" s="138">
        <f>ROUND(I178*H178,2)</f>
        <v>0</v>
      </c>
      <c r="BL178" s="15" t="s">
        <v>134</v>
      </c>
      <c r="BM178" s="264" t="s">
        <v>230</v>
      </c>
    </row>
    <row r="179" s="13" customFormat="1">
      <c r="A179" s="13"/>
      <c r="B179" s="265"/>
      <c r="C179" s="266"/>
      <c r="D179" s="267" t="s">
        <v>136</v>
      </c>
      <c r="E179" s="268" t="s">
        <v>1</v>
      </c>
      <c r="F179" s="269" t="s">
        <v>80</v>
      </c>
      <c r="G179" s="266"/>
      <c r="H179" s="270">
        <v>1</v>
      </c>
      <c r="I179" s="271"/>
      <c r="J179" s="266"/>
      <c r="K179" s="266"/>
      <c r="L179" s="272"/>
      <c r="M179" s="273"/>
      <c r="N179" s="274"/>
      <c r="O179" s="274"/>
      <c r="P179" s="274"/>
      <c r="Q179" s="274"/>
      <c r="R179" s="274"/>
      <c r="S179" s="274"/>
      <c r="T179" s="27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76" t="s">
        <v>136</v>
      </c>
      <c r="AU179" s="276" t="s">
        <v>140</v>
      </c>
      <c r="AV179" s="13" t="s">
        <v>91</v>
      </c>
      <c r="AW179" s="13" t="s">
        <v>30</v>
      </c>
      <c r="AX179" s="13" t="s">
        <v>80</v>
      </c>
      <c r="AY179" s="276" t="s">
        <v>127</v>
      </c>
    </row>
    <row r="180" s="2" customFormat="1" ht="14.4" customHeight="1">
      <c r="A180" s="38"/>
      <c r="B180" s="39"/>
      <c r="C180" s="252" t="s">
        <v>231</v>
      </c>
      <c r="D180" s="252" t="s">
        <v>130</v>
      </c>
      <c r="E180" s="253" t="s">
        <v>232</v>
      </c>
      <c r="F180" s="254" t="s">
        <v>233</v>
      </c>
      <c r="G180" s="255" t="s">
        <v>225</v>
      </c>
      <c r="H180" s="256">
        <v>3</v>
      </c>
      <c r="I180" s="257"/>
      <c r="J180" s="258">
        <f>ROUND(I180*H180,2)</f>
        <v>0</v>
      </c>
      <c r="K180" s="259"/>
      <c r="L180" s="41"/>
      <c r="M180" s="260" t="s">
        <v>1</v>
      </c>
      <c r="N180" s="261" t="s">
        <v>40</v>
      </c>
      <c r="O180" s="91"/>
      <c r="P180" s="262">
        <f>O180*H180</f>
        <v>0</v>
      </c>
      <c r="Q180" s="262">
        <v>0.00051999999999999995</v>
      </c>
      <c r="R180" s="262">
        <f>Q180*H180</f>
        <v>0.0015599999999999998</v>
      </c>
      <c r="S180" s="262">
        <v>0</v>
      </c>
      <c r="T180" s="263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64" t="s">
        <v>134</v>
      </c>
      <c r="AT180" s="264" t="s">
        <v>130</v>
      </c>
      <c r="AU180" s="264" t="s">
        <v>140</v>
      </c>
      <c r="AY180" s="15" t="s">
        <v>127</v>
      </c>
      <c r="BE180" s="138">
        <f>IF(N180="základní",J180,0)</f>
        <v>0</v>
      </c>
      <c r="BF180" s="138">
        <f>IF(N180="snížená",J180,0)</f>
        <v>0</v>
      </c>
      <c r="BG180" s="138">
        <f>IF(N180="zákl. přenesená",J180,0)</f>
        <v>0</v>
      </c>
      <c r="BH180" s="138">
        <f>IF(N180="sníž. přenesená",J180,0)</f>
        <v>0</v>
      </c>
      <c r="BI180" s="138">
        <f>IF(N180="nulová",J180,0)</f>
        <v>0</v>
      </c>
      <c r="BJ180" s="15" t="s">
        <v>80</v>
      </c>
      <c r="BK180" s="138">
        <f>ROUND(I180*H180,2)</f>
        <v>0</v>
      </c>
      <c r="BL180" s="15" t="s">
        <v>134</v>
      </c>
      <c r="BM180" s="264" t="s">
        <v>234</v>
      </c>
    </row>
    <row r="181" s="13" customFormat="1">
      <c r="A181" s="13"/>
      <c r="B181" s="265"/>
      <c r="C181" s="266"/>
      <c r="D181" s="267" t="s">
        <v>136</v>
      </c>
      <c r="E181" s="268" t="s">
        <v>1</v>
      </c>
      <c r="F181" s="269" t="s">
        <v>140</v>
      </c>
      <c r="G181" s="266"/>
      <c r="H181" s="270">
        <v>3</v>
      </c>
      <c r="I181" s="271"/>
      <c r="J181" s="266"/>
      <c r="K181" s="266"/>
      <c r="L181" s="272"/>
      <c r="M181" s="273"/>
      <c r="N181" s="274"/>
      <c r="O181" s="274"/>
      <c r="P181" s="274"/>
      <c r="Q181" s="274"/>
      <c r="R181" s="274"/>
      <c r="S181" s="274"/>
      <c r="T181" s="27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76" t="s">
        <v>136</v>
      </c>
      <c r="AU181" s="276" t="s">
        <v>140</v>
      </c>
      <c r="AV181" s="13" t="s">
        <v>91</v>
      </c>
      <c r="AW181" s="13" t="s">
        <v>30</v>
      </c>
      <c r="AX181" s="13" t="s">
        <v>80</v>
      </c>
      <c r="AY181" s="276" t="s">
        <v>127</v>
      </c>
    </row>
    <row r="182" s="2" customFormat="1" ht="14.4" customHeight="1">
      <c r="A182" s="38"/>
      <c r="B182" s="39"/>
      <c r="C182" s="252" t="s">
        <v>235</v>
      </c>
      <c r="D182" s="252" t="s">
        <v>130</v>
      </c>
      <c r="E182" s="253" t="s">
        <v>236</v>
      </c>
      <c r="F182" s="254" t="s">
        <v>237</v>
      </c>
      <c r="G182" s="255" t="s">
        <v>225</v>
      </c>
      <c r="H182" s="256">
        <v>6</v>
      </c>
      <c r="I182" s="257"/>
      <c r="J182" s="258">
        <f>ROUND(I182*H182,2)</f>
        <v>0</v>
      </c>
      <c r="K182" s="259"/>
      <c r="L182" s="41"/>
      <c r="M182" s="260" t="s">
        <v>1</v>
      </c>
      <c r="N182" s="261" t="s">
        <v>40</v>
      </c>
      <c r="O182" s="91"/>
      <c r="P182" s="262">
        <f>O182*H182</f>
        <v>0</v>
      </c>
      <c r="Q182" s="262">
        <v>0.00051999999999999995</v>
      </c>
      <c r="R182" s="262">
        <f>Q182*H182</f>
        <v>0.0031199999999999995</v>
      </c>
      <c r="S182" s="262">
        <v>0</v>
      </c>
      <c r="T182" s="263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64" t="s">
        <v>134</v>
      </c>
      <c r="AT182" s="264" t="s">
        <v>130</v>
      </c>
      <c r="AU182" s="264" t="s">
        <v>140</v>
      </c>
      <c r="AY182" s="15" t="s">
        <v>127</v>
      </c>
      <c r="BE182" s="138">
        <f>IF(N182="základní",J182,0)</f>
        <v>0</v>
      </c>
      <c r="BF182" s="138">
        <f>IF(N182="snížená",J182,0)</f>
        <v>0</v>
      </c>
      <c r="BG182" s="138">
        <f>IF(N182="zákl. přenesená",J182,0)</f>
        <v>0</v>
      </c>
      <c r="BH182" s="138">
        <f>IF(N182="sníž. přenesená",J182,0)</f>
        <v>0</v>
      </c>
      <c r="BI182" s="138">
        <f>IF(N182="nulová",J182,0)</f>
        <v>0</v>
      </c>
      <c r="BJ182" s="15" t="s">
        <v>80</v>
      </c>
      <c r="BK182" s="138">
        <f>ROUND(I182*H182,2)</f>
        <v>0</v>
      </c>
      <c r="BL182" s="15" t="s">
        <v>134</v>
      </c>
      <c r="BM182" s="264" t="s">
        <v>238</v>
      </c>
    </row>
    <row r="183" s="13" customFormat="1">
      <c r="A183" s="13"/>
      <c r="B183" s="265"/>
      <c r="C183" s="266"/>
      <c r="D183" s="267" t="s">
        <v>136</v>
      </c>
      <c r="E183" s="268" t="s">
        <v>1</v>
      </c>
      <c r="F183" s="269" t="s">
        <v>148</v>
      </c>
      <c r="G183" s="266"/>
      <c r="H183" s="270">
        <v>6</v>
      </c>
      <c r="I183" s="271"/>
      <c r="J183" s="266"/>
      <c r="K183" s="266"/>
      <c r="L183" s="272"/>
      <c r="M183" s="273"/>
      <c r="N183" s="274"/>
      <c r="O183" s="274"/>
      <c r="P183" s="274"/>
      <c r="Q183" s="274"/>
      <c r="R183" s="274"/>
      <c r="S183" s="274"/>
      <c r="T183" s="27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76" t="s">
        <v>136</v>
      </c>
      <c r="AU183" s="276" t="s">
        <v>140</v>
      </c>
      <c r="AV183" s="13" t="s">
        <v>91</v>
      </c>
      <c r="AW183" s="13" t="s">
        <v>30</v>
      </c>
      <c r="AX183" s="13" t="s">
        <v>80</v>
      </c>
      <c r="AY183" s="276" t="s">
        <v>127</v>
      </c>
    </row>
    <row r="184" s="2" customFormat="1" ht="24.15" customHeight="1">
      <c r="A184" s="38"/>
      <c r="B184" s="39"/>
      <c r="C184" s="252" t="s">
        <v>239</v>
      </c>
      <c r="D184" s="252" t="s">
        <v>130</v>
      </c>
      <c r="E184" s="253" t="s">
        <v>240</v>
      </c>
      <c r="F184" s="254" t="s">
        <v>241</v>
      </c>
      <c r="G184" s="255" t="s">
        <v>225</v>
      </c>
      <c r="H184" s="256">
        <v>6</v>
      </c>
      <c r="I184" s="257"/>
      <c r="J184" s="258">
        <f>ROUND(I184*H184,2)</f>
        <v>0</v>
      </c>
      <c r="K184" s="259"/>
      <c r="L184" s="41"/>
      <c r="M184" s="260" t="s">
        <v>1</v>
      </c>
      <c r="N184" s="261" t="s">
        <v>40</v>
      </c>
      <c r="O184" s="91"/>
      <c r="P184" s="262">
        <f>O184*H184</f>
        <v>0</v>
      </c>
      <c r="Q184" s="262">
        <v>0.00051999999999999995</v>
      </c>
      <c r="R184" s="262">
        <f>Q184*H184</f>
        <v>0.0031199999999999995</v>
      </c>
      <c r="S184" s="262">
        <v>0</v>
      </c>
      <c r="T184" s="263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64" t="s">
        <v>134</v>
      </c>
      <c r="AT184" s="264" t="s">
        <v>130</v>
      </c>
      <c r="AU184" s="264" t="s">
        <v>140</v>
      </c>
      <c r="AY184" s="15" t="s">
        <v>127</v>
      </c>
      <c r="BE184" s="138">
        <f>IF(N184="základní",J184,0)</f>
        <v>0</v>
      </c>
      <c r="BF184" s="138">
        <f>IF(N184="snížená",J184,0)</f>
        <v>0</v>
      </c>
      <c r="BG184" s="138">
        <f>IF(N184="zákl. přenesená",J184,0)</f>
        <v>0</v>
      </c>
      <c r="BH184" s="138">
        <f>IF(N184="sníž. přenesená",J184,0)</f>
        <v>0</v>
      </c>
      <c r="BI184" s="138">
        <f>IF(N184="nulová",J184,0)</f>
        <v>0</v>
      </c>
      <c r="BJ184" s="15" t="s">
        <v>80</v>
      </c>
      <c r="BK184" s="138">
        <f>ROUND(I184*H184,2)</f>
        <v>0</v>
      </c>
      <c r="BL184" s="15" t="s">
        <v>134</v>
      </c>
      <c r="BM184" s="264" t="s">
        <v>242</v>
      </c>
    </row>
    <row r="185" s="13" customFormat="1">
      <c r="A185" s="13"/>
      <c r="B185" s="265"/>
      <c r="C185" s="266"/>
      <c r="D185" s="267" t="s">
        <v>136</v>
      </c>
      <c r="E185" s="268" t="s">
        <v>1</v>
      </c>
      <c r="F185" s="269" t="s">
        <v>148</v>
      </c>
      <c r="G185" s="266"/>
      <c r="H185" s="270">
        <v>6</v>
      </c>
      <c r="I185" s="271"/>
      <c r="J185" s="266"/>
      <c r="K185" s="266"/>
      <c r="L185" s="272"/>
      <c r="M185" s="273"/>
      <c r="N185" s="274"/>
      <c r="O185" s="274"/>
      <c r="P185" s="274"/>
      <c r="Q185" s="274"/>
      <c r="R185" s="274"/>
      <c r="S185" s="274"/>
      <c r="T185" s="27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76" t="s">
        <v>136</v>
      </c>
      <c r="AU185" s="276" t="s">
        <v>140</v>
      </c>
      <c r="AV185" s="13" t="s">
        <v>91</v>
      </c>
      <c r="AW185" s="13" t="s">
        <v>30</v>
      </c>
      <c r="AX185" s="13" t="s">
        <v>80</v>
      </c>
      <c r="AY185" s="276" t="s">
        <v>127</v>
      </c>
    </row>
    <row r="186" s="2" customFormat="1" ht="14.4" customHeight="1">
      <c r="A186" s="38"/>
      <c r="B186" s="39"/>
      <c r="C186" s="252" t="s">
        <v>243</v>
      </c>
      <c r="D186" s="252" t="s">
        <v>130</v>
      </c>
      <c r="E186" s="253" t="s">
        <v>244</v>
      </c>
      <c r="F186" s="254" t="s">
        <v>245</v>
      </c>
      <c r="G186" s="255" t="s">
        <v>225</v>
      </c>
      <c r="H186" s="256">
        <v>6</v>
      </c>
      <c r="I186" s="257"/>
      <c r="J186" s="258">
        <f>ROUND(I186*H186,2)</f>
        <v>0</v>
      </c>
      <c r="K186" s="259"/>
      <c r="L186" s="41"/>
      <c r="M186" s="260" t="s">
        <v>1</v>
      </c>
      <c r="N186" s="261" t="s">
        <v>40</v>
      </c>
      <c r="O186" s="91"/>
      <c r="P186" s="262">
        <f>O186*H186</f>
        <v>0</v>
      </c>
      <c r="Q186" s="262">
        <v>0.00051999999999999995</v>
      </c>
      <c r="R186" s="262">
        <f>Q186*H186</f>
        <v>0.0031199999999999995</v>
      </c>
      <c r="S186" s="262">
        <v>0</v>
      </c>
      <c r="T186" s="263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64" t="s">
        <v>134</v>
      </c>
      <c r="AT186" s="264" t="s">
        <v>130</v>
      </c>
      <c r="AU186" s="264" t="s">
        <v>140</v>
      </c>
      <c r="AY186" s="15" t="s">
        <v>127</v>
      </c>
      <c r="BE186" s="138">
        <f>IF(N186="základní",J186,0)</f>
        <v>0</v>
      </c>
      <c r="BF186" s="138">
        <f>IF(N186="snížená",J186,0)</f>
        <v>0</v>
      </c>
      <c r="BG186" s="138">
        <f>IF(N186="zákl. přenesená",J186,0)</f>
        <v>0</v>
      </c>
      <c r="BH186" s="138">
        <f>IF(N186="sníž. přenesená",J186,0)</f>
        <v>0</v>
      </c>
      <c r="BI186" s="138">
        <f>IF(N186="nulová",J186,0)</f>
        <v>0</v>
      </c>
      <c r="BJ186" s="15" t="s">
        <v>80</v>
      </c>
      <c r="BK186" s="138">
        <f>ROUND(I186*H186,2)</f>
        <v>0</v>
      </c>
      <c r="BL186" s="15" t="s">
        <v>134</v>
      </c>
      <c r="BM186" s="264" t="s">
        <v>246</v>
      </c>
    </row>
    <row r="187" s="13" customFormat="1">
      <c r="A187" s="13"/>
      <c r="B187" s="265"/>
      <c r="C187" s="266"/>
      <c r="D187" s="267" t="s">
        <v>136</v>
      </c>
      <c r="E187" s="268" t="s">
        <v>1</v>
      </c>
      <c r="F187" s="269" t="s">
        <v>148</v>
      </c>
      <c r="G187" s="266"/>
      <c r="H187" s="270">
        <v>6</v>
      </c>
      <c r="I187" s="271"/>
      <c r="J187" s="266"/>
      <c r="K187" s="266"/>
      <c r="L187" s="272"/>
      <c r="M187" s="273"/>
      <c r="N187" s="274"/>
      <c r="O187" s="274"/>
      <c r="P187" s="274"/>
      <c r="Q187" s="274"/>
      <c r="R187" s="274"/>
      <c r="S187" s="274"/>
      <c r="T187" s="27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76" t="s">
        <v>136</v>
      </c>
      <c r="AU187" s="276" t="s">
        <v>140</v>
      </c>
      <c r="AV187" s="13" t="s">
        <v>91</v>
      </c>
      <c r="AW187" s="13" t="s">
        <v>30</v>
      </c>
      <c r="AX187" s="13" t="s">
        <v>80</v>
      </c>
      <c r="AY187" s="276" t="s">
        <v>127</v>
      </c>
    </row>
    <row r="188" s="2" customFormat="1" ht="24.15" customHeight="1">
      <c r="A188" s="38"/>
      <c r="B188" s="39"/>
      <c r="C188" s="252" t="s">
        <v>247</v>
      </c>
      <c r="D188" s="252" t="s">
        <v>130</v>
      </c>
      <c r="E188" s="253" t="s">
        <v>248</v>
      </c>
      <c r="F188" s="254" t="s">
        <v>249</v>
      </c>
      <c r="G188" s="255" t="s">
        <v>225</v>
      </c>
      <c r="H188" s="256">
        <v>6</v>
      </c>
      <c r="I188" s="257"/>
      <c r="J188" s="258">
        <f>ROUND(I188*H188,2)</f>
        <v>0</v>
      </c>
      <c r="K188" s="259"/>
      <c r="L188" s="41"/>
      <c r="M188" s="260" t="s">
        <v>1</v>
      </c>
      <c r="N188" s="261" t="s">
        <v>40</v>
      </c>
      <c r="O188" s="91"/>
      <c r="P188" s="262">
        <f>O188*H188</f>
        <v>0</v>
      </c>
      <c r="Q188" s="262">
        <v>0.00051999999999999995</v>
      </c>
      <c r="R188" s="262">
        <f>Q188*H188</f>
        <v>0.0031199999999999995</v>
      </c>
      <c r="S188" s="262">
        <v>0</v>
      </c>
      <c r="T188" s="263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64" t="s">
        <v>134</v>
      </c>
      <c r="AT188" s="264" t="s">
        <v>130</v>
      </c>
      <c r="AU188" s="264" t="s">
        <v>140</v>
      </c>
      <c r="AY188" s="15" t="s">
        <v>127</v>
      </c>
      <c r="BE188" s="138">
        <f>IF(N188="základní",J188,0)</f>
        <v>0</v>
      </c>
      <c r="BF188" s="138">
        <f>IF(N188="snížená",J188,0)</f>
        <v>0</v>
      </c>
      <c r="BG188" s="138">
        <f>IF(N188="zákl. přenesená",J188,0)</f>
        <v>0</v>
      </c>
      <c r="BH188" s="138">
        <f>IF(N188="sníž. přenesená",J188,0)</f>
        <v>0</v>
      </c>
      <c r="BI188" s="138">
        <f>IF(N188="nulová",J188,0)</f>
        <v>0</v>
      </c>
      <c r="BJ188" s="15" t="s">
        <v>80</v>
      </c>
      <c r="BK188" s="138">
        <f>ROUND(I188*H188,2)</f>
        <v>0</v>
      </c>
      <c r="BL188" s="15" t="s">
        <v>134</v>
      </c>
      <c r="BM188" s="264" t="s">
        <v>250</v>
      </c>
    </row>
    <row r="189" s="13" customFormat="1">
      <c r="A189" s="13"/>
      <c r="B189" s="265"/>
      <c r="C189" s="266"/>
      <c r="D189" s="267" t="s">
        <v>136</v>
      </c>
      <c r="E189" s="268" t="s">
        <v>1</v>
      </c>
      <c r="F189" s="269" t="s">
        <v>148</v>
      </c>
      <c r="G189" s="266"/>
      <c r="H189" s="270">
        <v>6</v>
      </c>
      <c r="I189" s="271"/>
      <c r="J189" s="266"/>
      <c r="K189" s="266"/>
      <c r="L189" s="272"/>
      <c r="M189" s="273"/>
      <c r="N189" s="274"/>
      <c r="O189" s="274"/>
      <c r="P189" s="274"/>
      <c r="Q189" s="274"/>
      <c r="R189" s="274"/>
      <c r="S189" s="274"/>
      <c r="T189" s="27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76" t="s">
        <v>136</v>
      </c>
      <c r="AU189" s="276" t="s">
        <v>140</v>
      </c>
      <c r="AV189" s="13" t="s">
        <v>91</v>
      </c>
      <c r="AW189" s="13" t="s">
        <v>30</v>
      </c>
      <c r="AX189" s="13" t="s">
        <v>80</v>
      </c>
      <c r="AY189" s="276" t="s">
        <v>127</v>
      </c>
    </row>
    <row r="190" s="2" customFormat="1" ht="14.4" customHeight="1">
      <c r="A190" s="38"/>
      <c r="B190" s="39"/>
      <c r="C190" s="252" t="s">
        <v>251</v>
      </c>
      <c r="D190" s="252" t="s">
        <v>130</v>
      </c>
      <c r="E190" s="253" t="s">
        <v>252</v>
      </c>
      <c r="F190" s="254" t="s">
        <v>253</v>
      </c>
      <c r="G190" s="255" t="s">
        <v>225</v>
      </c>
      <c r="H190" s="256">
        <v>3</v>
      </c>
      <c r="I190" s="257"/>
      <c r="J190" s="258">
        <f>ROUND(I190*H190,2)</f>
        <v>0</v>
      </c>
      <c r="K190" s="259"/>
      <c r="L190" s="41"/>
      <c r="M190" s="260" t="s">
        <v>1</v>
      </c>
      <c r="N190" s="261" t="s">
        <v>40</v>
      </c>
      <c r="O190" s="91"/>
      <c r="P190" s="262">
        <f>O190*H190</f>
        <v>0</v>
      </c>
      <c r="Q190" s="262">
        <v>0.00051999999999999995</v>
      </c>
      <c r="R190" s="262">
        <f>Q190*H190</f>
        <v>0.0015599999999999998</v>
      </c>
      <c r="S190" s="262">
        <v>0</v>
      </c>
      <c r="T190" s="263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64" t="s">
        <v>134</v>
      </c>
      <c r="AT190" s="264" t="s">
        <v>130</v>
      </c>
      <c r="AU190" s="264" t="s">
        <v>140</v>
      </c>
      <c r="AY190" s="15" t="s">
        <v>127</v>
      </c>
      <c r="BE190" s="138">
        <f>IF(N190="základní",J190,0)</f>
        <v>0</v>
      </c>
      <c r="BF190" s="138">
        <f>IF(N190="snížená",J190,0)</f>
        <v>0</v>
      </c>
      <c r="BG190" s="138">
        <f>IF(N190="zákl. přenesená",J190,0)</f>
        <v>0</v>
      </c>
      <c r="BH190" s="138">
        <f>IF(N190="sníž. přenesená",J190,0)</f>
        <v>0</v>
      </c>
      <c r="BI190" s="138">
        <f>IF(N190="nulová",J190,0)</f>
        <v>0</v>
      </c>
      <c r="BJ190" s="15" t="s">
        <v>80</v>
      </c>
      <c r="BK190" s="138">
        <f>ROUND(I190*H190,2)</f>
        <v>0</v>
      </c>
      <c r="BL190" s="15" t="s">
        <v>134</v>
      </c>
      <c r="BM190" s="264" t="s">
        <v>254</v>
      </c>
    </row>
    <row r="191" s="13" customFormat="1">
      <c r="A191" s="13"/>
      <c r="B191" s="265"/>
      <c r="C191" s="266"/>
      <c r="D191" s="267" t="s">
        <v>136</v>
      </c>
      <c r="E191" s="268" t="s">
        <v>1</v>
      </c>
      <c r="F191" s="269" t="s">
        <v>140</v>
      </c>
      <c r="G191" s="266"/>
      <c r="H191" s="270">
        <v>3</v>
      </c>
      <c r="I191" s="271"/>
      <c r="J191" s="266"/>
      <c r="K191" s="266"/>
      <c r="L191" s="272"/>
      <c r="M191" s="273"/>
      <c r="N191" s="274"/>
      <c r="O191" s="274"/>
      <c r="P191" s="274"/>
      <c r="Q191" s="274"/>
      <c r="R191" s="274"/>
      <c r="S191" s="274"/>
      <c r="T191" s="27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76" t="s">
        <v>136</v>
      </c>
      <c r="AU191" s="276" t="s">
        <v>140</v>
      </c>
      <c r="AV191" s="13" t="s">
        <v>91</v>
      </c>
      <c r="AW191" s="13" t="s">
        <v>30</v>
      </c>
      <c r="AX191" s="13" t="s">
        <v>80</v>
      </c>
      <c r="AY191" s="276" t="s">
        <v>127</v>
      </c>
    </row>
    <row r="192" s="2" customFormat="1" ht="14.4" customHeight="1">
      <c r="A192" s="38"/>
      <c r="B192" s="39"/>
      <c r="C192" s="252" t="s">
        <v>255</v>
      </c>
      <c r="D192" s="252" t="s">
        <v>130</v>
      </c>
      <c r="E192" s="253" t="s">
        <v>256</v>
      </c>
      <c r="F192" s="254" t="s">
        <v>257</v>
      </c>
      <c r="G192" s="255" t="s">
        <v>225</v>
      </c>
      <c r="H192" s="256">
        <v>18</v>
      </c>
      <c r="I192" s="257"/>
      <c r="J192" s="258">
        <f>ROUND(I192*H192,2)</f>
        <v>0</v>
      </c>
      <c r="K192" s="259"/>
      <c r="L192" s="41"/>
      <c r="M192" s="260" t="s">
        <v>1</v>
      </c>
      <c r="N192" s="261" t="s">
        <v>40</v>
      </c>
      <c r="O192" s="91"/>
      <c r="P192" s="262">
        <f>O192*H192</f>
        <v>0</v>
      </c>
      <c r="Q192" s="262">
        <v>0.00051999999999999995</v>
      </c>
      <c r="R192" s="262">
        <f>Q192*H192</f>
        <v>0.0093599999999999985</v>
      </c>
      <c r="S192" s="262">
        <v>0</v>
      </c>
      <c r="T192" s="263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64" t="s">
        <v>134</v>
      </c>
      <c r="AT192" s="264" t="s">
        <v>130</v>
      </c>
      <c r="AU192" s="264" t="s">
        <v>140</v>
      </c>
      <c r="AY192" s="15" t="s">
        <v>127</v>
      </c>
      <c r="BE192" s="138">
        <f>IF(N192="základní",J192,0)</f>
        <v>0</v>
      </c>
      <c r="BF192" s="138">
        <f>IF(N192="snížená",J192,0)</f>
        <v>0</v>
      </c>
      <c r="BG192" s="138">
        <f>IF(N192="zákl. přenesená",J192,0)</f>
        <v>0</v>
      </c>
      <c r="BH192" s="138">
        <f>IF(N192="sníž. přenesená",J192,0)</f>
        <v>0</v>
      </c>
      <c r="BI192" s="138">
        <f>IF(N192="nulová",J192,0)</f>
        <v>0</v>
      </c>
      <c r="BJ192" s="15" t="s">
        <v>80</v>
      </c>
      <c r="BK192" s="138">
        <f>ROUND(I192*H192,2)</f>
        <v>0</v>
      </c>
      <c r="BL192" s="15" t="s">
        <v>134</v>
      </c>
      <c r="BM192" s="264" t="s">
        <v>258</v>
      </c>
    </row>
    <row r="193" s="13" customFormat="1">
      <c r="A193" s="13"/>
      <c r="B193" s="265"/>
      <c r="C193" s="266"/>
      <c r="D193" s="267" t="s">
        <v>136</v>
      </c>
      <c r="E193" s="268" t="s">
        <v>1</v>
      </c>
      <c r="F193" s="269" t="s">
        <v>197</v>
      </c>
      <c r="G193" s="266"/>
      <c r="H193" s="270">
        <v>18</v>
      </c>
      <c r="I193" s="271"/>
      <c r="J193" s="266"/>
      <c r="K193" s="266"/>
      <c r="L193" s="272"/>
      <c r="M193" s="273"/>
      <c r="N193" s="274"/>
      <c r="O193" s="274"/>
      <c r="P193" s="274"/>
      <c r="Q193" s="274"/>
      <c r="R193" s="274"/>
      <c r="S193" s="274"/>
      <c r="T193" s="27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76" t="s">
        <v>136</v>
      </c>
      <c r="AU193" s="276" t="s">
        <v>140</v>
      </c>
      <c r="AV193" s="13" t="s">
        <v>91</v>
      </c>
      <c r="AW193" s="13" t="s">
        <v>30</v>
      </c>
      <c r="AX193" s="13" t="s">
        <v>80</v>
      </c>
      <c r="AY193" s="276" t="s">
        <v>127</v>
      </c>
    </row>
    <row r="194" s="2" customFormat="1" ht="24.15" customHeight="1">
      <c r="A194" s="38"/>
      <c r="B194" s="39"/>
      <c r="C194" s="252" t="s">
        <v>259</v>
      </c>
      <c r="D194" s="252" t="s">
        <v>130</v>
      </c>
      <c r="E194" s="253" t="s">
        <v>260</v>
      </c>
      <c r="F194" s="254" t="s">
        <v>261</v>
      </c>
      <c r="G194" s="255" t="s">
        <v>225</v>
      </c>
      <c r="H194" s="256">
        <v>6</v>
      </c>
      <c r="I194" s="257"/>
      <c r="J194" s="258">
        <f>ROUND(I194*H194,2)</f>
        <v>0</v>
      </c>
      <c r="K194" s="259"/>
      <c r="L194" s="41"/>
      <c r="M194" s="260" t="s">
        <v>1</v>
      </c>
      <c r="N194" s="261" t="s">
        <v>40</v>
      </c>
      <c r="O194" s="91"/>
      <c r="P194" s="262">
        <f>O194*H194</f>
        <v>0</v>
      </c>
      <c r="Q194" s="262">
        <v>0.00051999999999999995</v>
      </c>
      <c r="R194" s="262">
        <f>Q194*H194</f>
        <v>0.0031199999999999995</v>
      </c>
      <c r="S194" s="262">
        <v>0</v>
      </c>
      <c r="T194" s="263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64" t="s">
        <v>134</v>
      </c>
      <c r="AT194" s="264" t="s">
        <v>130</v>
      </c>
      <c r="AU194" s="264" t="s">
        <v>140</v>
      </c>
      <c r="AY194" s="15" t="s">
        <v>127</v>
      </c>
      <c r="BE194" s="138">
        <f>IF(N194="základní",J194,0)</f>
        <v>0</v>
      </c>
      <c r="BF194" s="138">
        <f>IF(N194="snížená",J194,0)</f>
        <v>0</v>
      </c>
      <c r="BG194" s="138">
        <f>IF(N194="zákl. přenesená",J194,0)</f>
        <v>0</v>
      </c>
      <c r="BH194" s="138">
        <f>IF(N194="sníž. přenesená",J194,0)</f>
        <v>0</v>
      </c>
      <c r="BI194" s="138">
        <f>IF(N194="nulová",J194,0)</f>
        <v>0</v>
      </c>
      <c r="BJ194" s="15" t="s">
        <v>80</v>
      </c>
      <c r="BK194" s="138">
        <f>ROUND(I194*H194,2)</f>
        <v>0</v>
      </c>
      <c r="BL194" s="15" t="s">
        <v>134</v>
      </c>
      <c r="BM194" s="264" t="s">
        <v>262</v>
      </c>
    </row>
    <row r="195" s="13" customFormat="1">
      <c r="A195" s="13"/>
      <c r="B195" s="265"/>
      <c r="C195" s="266"/>
      <c r="D195" s="267" t="s">
        <v>136</v>
      </c>
      <c r="E195" s="268" t="s">
        <v>1</v>
      </c>
      <c r="F195" s="269" t="s">
        <v>148</v>
      </c>
      <c r="G195" s="266"/>
      <c r="H195" s="270">
        <v>6</v>
      </c>
      <c r="I195" s="271"/>
      <c r="J195" s="266"/>
      <c r="K195" s="266"/>
      <c r="L195" s="272"/>
      <c r="M195" s="273"/>
      <c r="N195" s="274"/>
      <c r="O195" s="274"/>
      <c r="P195" s="274"/>
      <c r="Q195" s="274"/>
      <c r="R195" s="274"/>
      <c r="S195" s="274"/>
      <c r="T195" s="275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76" t="s">
        <v>136</v>
      </c>
      <c r="AU195" s="276" t="s">
        <v>140</v>
      </c>
      <c r="AV195" s="13" t="s">
        <v>91</v>
      </c>
      <c r="AW195" s="13" t="s">
        <v>30</v>
      </c>
      <c r="AX195" s="13" t="s">
        <v>80</v>
      </c>
      <c r="AY195" s="276" t="s">
        <v>127</v>
      </c>
    </row>
    <row r="196" s="2" customFormat="1" ht="14.4" customHeight="1">
      <c r="A196" s="38"/>
      <c r="B196" s="39"/>
      <c r="C196" s="252" t="s">
        <v>263</v>
      </c>
      <c r="D196" s="252" t="s">
        <v>130</v>
      </c>
      <c r="E196" s="253" t="s">
        <v>264</v>
      </c>
      <c r="F196" s="254" t="s">
        <v>265</v>
      </c>
      <c r="G196" s="255" t="s">
        <v>225</v>
      </c>
      <c r="H196" s="256">
        <v>1</v>
      </c>
      <c r="I196" s="257"/>
      <c r="J196" s="258">
        <f>ROUND(I196*H196,2)</f>
        <v>0</v>
      </c>
      <c r="K196" s="259"/>
      <c r="L196" s="41"/>
      <c r="M196" s="260" t="s">
        <v>1</v>
      </c>
      <c r="N196" s="261" t="s">
        <v>40</v>
      </c>
      <c r="O196" s="91"/>
      <c r="P196" s="262">
        <f>O196*H196</f>
        <v>0</v>
      </c>
      <c r="Q196" s="262">
        <v>0.00051999999999999995</v>
      </c>
      <c r="R196" s="262">
        <f>Q196*H196</f>
        <v>0.00051999999999999995</v>
      </c>
      <c r="S196" s="262">
        <v>0</v>
      </c>
      <c r="T196" s="263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64" t="s">
        <v>134</v>
      </c>
      <c r="AT196" s="264" t="s">
        <v>130</v>
      </c>
      <c r="AU196" s="264" t="s">
        <v>140</v>
      </c>
      <c r="AY196" s="15" t="s">
        <v>127</v>
      </c>
      <c r="BE196" s="138">
        <f>IF(N196="základní",J196,0)</f>
        <v>0</v>
      </c>
      <c r="BF196" s="138">
        <f>IF(N196="snížená",J196,0)</f>
        <v>0</v>
      </c>
      <c r="BG196" s="138">
        <f>IF(N196="zákl. přenesená",J196,0)</f>
        <v>0</v>
      </c>
      <c r="BH196" s="138">
        <f>IF(N196="sníž. přenesená",J196,0)</f>
        <v>0</v>
      </c>
      <c r="BI196" s="138">
        <f>IF(N196="nulová",J196,0)</f>
        <v>0</v>
      </c>
      <c r="BJ196" s="15" t="s">
        <v>80</v>
      </c>
      <c r="BK196" s="138">
        <f>ROUND(I196*H196,2)</f>
        <v>0</v>
      </c>
      <c r="BL196" s="15" t="s">
        <v>134</v>
      </c>
      <c r="BM196" s="264" t="s">
        <v>266</v>
      </c>
    </row>
    <row r="197" s="13" customFormat="1">
      <c r="A197" s="13"/>
      <c r="B197" s="265"/>
      <c r="C197" s="266"/>
      <c r="D197" s="267" t="s">
        <v>136</v>
      </c>
      <c r="E197" s="268" t="s">
        <v>1</v>
      </c>
      <c r="F197" s="269" t="s">
        <v>80</v>
      </c>
      <c r="G197" s="266"/>
      <c r="H197" s="270">
        <v>1</v>
      </c>
      <c r="I197" s="271"/>
      <c r="J197" s="266"/>
      <c r="K197" s="266"/>
      <c r="L197" s="272"/>
      <c r="M197" s="273"/>
      <c r="N197" s="274"/>
      <c r="O197" s="274"/>
      <c r="P197" s="274"/>
      <c r="Q197" s="274"/>
      <c r="R197" s="274"/>
      <c r="S197" s="274"/>
      <c r="T197" s="27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76" t="s">
        <v>136</v>
      </c>
      <c r="AU197" s="276" t="s">
        <v>140</v>
      </c>
      <c r="AV197" s="13" t="s">
        <v>91</v>
      </c>
      <c r="AW197" s="13" t="s">
        <v>30</v>
      </c>
      <c r="AX197" s="13" t="s">
        <v>80</v>
      </c>
      <c r="AY197" s="276" t="s">
        <v>127</v>
      </c>
    </row>
    <row r="198" s="2" customFormat="1" ht="14.4" customHeight="1">
      <c r="A198" s="38"/>
      <c r="B198" s="39"/>
      <c r="C198" s="252" t="s">
        <v>267</v>
      </c>
      <c r="D198" s="252" t="s">
        <v>130</v>
      </c>
      <c r="E198" s="253" t="s">
        <v>268</v>
      </c>
      <c r="F198" s="254" t="s">
        <v>269</v>
      </c>
      <c r="G198" s="255" t="s">
        <v>225</v>
      </c>
      <c r="H198" s="256">
        <v>2</v>
      </c>
      <c r="I198" s="257"/>
      <c r="J198" s="258">
        <f>ROUND(I198*H198,2)</f>
        <v>0</v>
      </c>
      <c r="K198" s="259"/>
      <c r="L198" s="41"/>
      <c r="M198" s="260" t="s">
        <v>1</v>
      </c>
      <c r="N198" s="261" t="s">
        <v>40</v>
      </c>
      <c r="O198" s="91"/>
      <c r="P198" s="262">
        <f>O198*H198</f>
        <v>0</v>
      </c>
      <c r="Q198" s="262">
        <v>0.0011000000000000001</v>
      </c>
      <c r="R198" s="262">
        <f>Q198*H198</f>
        <v>0.0022000000000000001</v>
      </c>
      <c r="S198" s="262">
        <v>0</v>
      </c>
      <c r="T198" s="263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64" t="s">
        <v>134</v>
      </c>
      <c r="AT198" s="264" t="s">
        <v>130</v>
      </c>
      <c r="AU198" s="264" t="s">
        <v>140</v>
      </c>
      <c r="AY198" s="15" t="s">
        <v>127</v>
      </c>
      <c r="BE198" s="138">
        <f>IF(N198="základní",J198,0)</f>
        <v>0</v>
      </c>
      <c r="BF198" s="138">
        <f>IF(N198="snížená",J198,0)</f>
        <v>0</v>
      </c>
      <c r="BG198" s="138">
        <f>IF(N198="zákl. přenesená",J198,0)</f>
        <v>0</v>
      </c>
      <c r="BH198" s="138">
        <f>IF(N198="sníž. přenesená",J198,0)</f>
        <v>0</v>
      </c>
      <c r="BI198" s="138">
        <f>IF(N198="nulová",J198,0)</f>
        <v>0</v>
      </c>
      <c r="BJ198" s="15" t="s">
        <v>80</v>
      </c>
      <c r="BK198" s="138">
        <f>ROUND(I198*H198,2)</f>
        <v>0</v>
      </c>
      <c r="BL198" s="15" t="s">
        <v>134</v>
      </c>
      <c r="BM198" s="264" t="s">
        <v>270</v>
      </c>
    </row>
    <row r="199" s="13" customFormat="1">
      <c r="A199" s="13"/>
      <c r="B199" s="265"/>
      <c r="C199" s="266"/>
      <c r="D199" s="267" t="s">
        <v>136</v>
      </c>
      <c r="E199" s="268" t="s">
        <v>1</v>
      </c>
      <c r="F199" s="269" t="s">
        <v>91</v>
      </c>
      <c r="G199" s="266"/>
      <c r="H199" s="270">
        <v>2</v>
      </c>
      <c r="I199" s="271"/>
      <c r="J199" s="266"/>
      <c r="K199" s="266"/>
      <c r="L199" s="272"/>
      <c r="M199" s="273"/>
      <c r="N199" s="274"/>
      <c r="O199" s="274"/>
      <c r="P199" s="274"/>
      <c r="Q199" s="274"/>
      <c r="R199" s="274"/>
      <c r="S199" s="274"/>
      <c r="T199" s="27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76" t="s">
        <v>136</v>
      </c>
      <c r="AU199" s="276" t="s">
        <v>140</v>
      </c>
      <c r="AV199" s="13" t="s">
        <v>91</v>
      </c>
      <c r="AW199" s="13" t="s">
        <v>30</v>
      </c>
      <c r="AX199" s="13" t="s">
        <v>80</v>
      </c>
      <c r="AY199" s="276" t="s">
        <v>127</v>
      </c>
    </row>
    <row r="200" s="2" customFormat="1" ht="14.4" customHeight="1">
      <c r="A200" s="38"/>
      <c r="B200" s="39"/>
      <c r="C200" s="252" t="s">
        <v>271</v>
      </c>
      <c r="D200" s="252" t="s">
        <v>130</v>
      </c>
      <c r="E200" s="253" t="s">
        <v>272</v>
      </c>
      <c r="F200" s="254" t="s">
        <v>273</v>
      </c>
      <c r="G200" s="255" t="s">
        <v>225</v>
      </c>
      <c r="H200" s="256">
        <v>7</v>
      </c>
      <c r="I200" s="257"/>
      <c r="J200" s="258">
        <f>ROUND(I200*H200,2)</f>
        <v>0</v>
      </c>
      <c r="K200" s="259"/>
      <c r="L200" s="41"/>
      <c r="M200" s="260" t="s">
        <v>1</v>
      </c>
      <c r="N200" s="261" t="s">
        <v>40</v>
      </c>
      <c r="O200" s="91"/>
      <c r="P200" s="262">
        <f>O200*H200</f>
        <v>0</v>
      </c>
      <c r="Q200" s="262">
        <v>0.0011000000000000001</v>
      </c>
      <c r="R200" s="262">
        <f>Q200*H200</f>
        <v>0.0077000000000000002</v>
      </c>
      <c r="S200" s="262">
        <v>0</v>
      </c>
      <c r="T200" s="263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64" t="s">
        <v>134</v>
      </c>
      <c r="AT200" s="264" t="s">
        <v>130</v>
      </c>
      <c r="AU200" s="264" t="s">
        <v>140</v>
      </c>
      <c r="AY200" s="15" t="s">
        <v>127</v>
      </c>
      <c r="BE200" s="138">
        <f>IF(N200="základní",J200,0)</f>
        <v>0</v>
      </c>
      <c r="BF200" s="138">
        <f>IF(N200="snížená",J200,0)</f>
        <v>0</v>
      </c>
      <c r="BG200" s="138">
        <f>IF(N200="zákl. přenesená",J200,0)</f>
        <v>0</v>
      </c>
      <c r="BH200" s="138">
        <f>IF(N200="sníž. přenesená",J200,0)</f>
        <v>0</v>
      </c>
      <c r="BI200" s="138">
        <f>IF(N200="nulová",J200,0)</f>
        <v>0</v>
      </c>
      <c r="BJ200" s="15" t="s">
        <v>80</v>
      </c>
      <c r="BK200" s="138">
        <f>ROUND(I200*H200,2)</f>
        <v>0</v>
      </c>
      <c r="BL200" s="15" t="s">
        <v>134</v>
      </c>
      <c r="BM200" s="264" t="s">
        <v>274</v>
      </c>
    </row>
    <row r="201" s="13" customFormat="1">
      <c r="A201" s="13"/>
      <c r="B201" s="265"/>
      <c r="C201" s="266"/>
      <c r="D201" s="267" t="s">
        <v>136</v>
      </c>
      <c r="E201" s="268" t="s">
        <v>1</v>
      </c>
      <c r="F201" s="269" t="s">
        <v>156</v>
      </c>
      <c r="G201" s="266"/>
      <c r="H201" s="270">
        <v>7</v>
      </c>
      <c r="I201" s="271"/>
      <c r="J201" s="266"/>
      <c r="K201" s="266"/>
      <c r="L201" s="272"/>
      <c r="M201" s="273"/>
      <c r="N201" s="274"/>
      <c r="O201" s="274"/>
      <c r="P201" s="274"/>
      <c r="Q201" s="274"/>
      <c r="R201" s="274"/>
      <c r="S201" s="274"/>
      <c r="T201" s="275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76" t="s">
        <v>136</v>
      </c>
      <c r="AU201" s="276" t="s">
        <v>140</v>
      </c>
      <c r="AV201" s="13" t="s">
        <v>91</v>
      </c>
      <c r="AW201" s="13" t="s">
        <v>30</v>
      </c>
      <c r="AX201" s="13" t="s">
        <v>80</v>
      </c>
      <c r="AY201" s="276" t="s">
        <v>127</v>
      </c>
    </row>
    <row r="202" s="2" customFormat="1" ht="14.4" customHeight="1">
      <c r="A202" s="38"/>
      <c r="B202" s="39"/>
      <c r="C202" s="252" t="s">
        <v>275</v>
      </c>
      <c r="D202" s="252" t="s">
        <v>130</v>
      </c>
      <c r="E202" s="253" t="s">
        <v>276</v>
      </c>
      <c r="F202" s="254" t="s">
        <v>277</v>
      </c>
      <c r="G202" s="255" t="s">
        <v>225</v>
      </c>
      <c r="H202" s="256">
        <v>1</v>
      </c>
      <c r="I202" s="257"/>
      <c r="J202" s="258">
        <f>ROUND(I202*H202,2)</f>
        <v>0</v>
      </c>
      <c r="K202" s="259"/>
      <c r="L202" s="41"/>
      <c r="M202" s="260" t="s">
        <v>1</v>
      </c>
      <c r="N202" s="261" t="s">
        <v>40</v>
      </c>
      <c r="O202" s="91"/>
      <c r="P202" s="262">
        <f>O202*H202</f>
        <v>0</v>
      </c>
      <c r="Q202" s="262">
        <v>0.0011000000000000001</v>
      </c>
      <c r="R202" s="262">
        <f>Q202*H202</f>
        <v>0.0011000000000000001</v>
      </c>
      <c r="S202" s="262">
        <v>0</v>
      </c>
      <c r="T202" s="263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64" t="s">
        <v>134</v>
      </c>
      <c r="AT202" s="264" t="s">
        <v>130</v>
      </c>
      <c r="AU202" s="264" t="s">
        <v>140</v>
      </c>
      <c r="AY202" s="15" t="s">
        <v>127</v>
      </c>
      <c r="BE202" s="138">
        <f>IF(N202="základní",J202,0)</f>
        <v>0</v>
      </c>
      <c r="BF202" s="138">
        <f>IF(N202="snížená",J202,0)</f>
        <v>0</v>
      </c>
      <c r="BG202" s="138">
        <f>IF(N202="zákl. přenesená",J202,0)</f>
        <v>0</v>
      </c>
      <c r="BH202" s="138">
        <f>IF(N202="sníž. přenesená",J202,0)</f>
        <v>0</v>
      </c>
      <c r="BI202" s="138">
        <f>IF(N202="nulová",J202,0)</f>
        <v>0</v>
      </c>
      <c r="BJ202" s="15" t="s">
        <v>80</v>
      </c>
      <c r="BK202" s="138">
        <f>ROUND(I202*H202,2)</f>
        <v>0</v>
      </c>
      <c r="BL202" s="15" t="s">
        <v>134</v>
      </c>
      <c r="BM202" s="264" t="s">
        <v>278</v>
      </c>
    </row>
    <row r="203" s="13" customFormat="1">
      <c r="A203" s="13"/>
      <c r="B203" s="265"/>
      <c r="C203" s="266"/>
      <c r="D203" s="267" t="s">
        <v>136</v>
      </c>
      <c r="E203" s="268" t="s">
        <v>1</v>
      </c>
      <c r="F203" s="269" t="s">
        <v>80</v>
      </c>
      <c r="G203" s="266"/>
      <c r="H203" s="270">
        <v>1</v>
      </c>
      <c r="I203" s="271"/>
      <c r="J203" s="266"/>
      <c r="K203" s="266"/>
      <c r="L203" s="272"/>
      <c r="M203" s="273"/>
      <c r="N203" s="274"/>
      <c r="O203" s="274"/>
      <c r="P203" s="274"/>
      <c r="Q203" s="274"/>
      <c r="R203" s="274"/>
      <c r="S203" s="274"/>
      <c r="T203" s="27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76" t="s">
        <v>136</v>
      </c>
      <c r="AU203" s="276" t="s">
        <v>140</v>
      </c>
      <c r="AV203" s="13" t="s">
        <v>91</v>
      </c>
      <c r="AW203" s="13" t="s">
        <v>30</v>
      </c>
      <c r="AX203" s="13" t="s">
        <v>80</v>
      </c>
      <c r="AY203" s="276" t="s">
        <v>127</v>
      </c>
    </row>
    <row r="204" s="2" customFormat="1" ht="14.4" customHeight="1">
      <c r="A204" s="38"/>
      <c r="B204" s="39"/>
      <c r="C204" s="252" t="s">
        <v>279</v>
      </c>
      <c r="D204" s="252" t="s">
        <v>130</v>
      </c>
      <c r="E204" s="253" t="s">
        <v>280</v>
      </c>
      <c r="F204" s="254" t="s">
        <v>281</v>
      </c>
      <c r="G204" s="255" t="s">
        <v>225</v>
      </c>
      <c r="H204" s="256">
        <v>1</v>
      </c>
      <c r="I204" s="257"/>
      <c r="J204" s="258">
        <f>ROUND(I204*H204,2)</f>
        <v>0</v>
      </c>
      <c r="K204" s="259"/>
      <c r="L204" s="41"/>
      <c r="M204" s="260" t="s">
        <v>1</v>
      </c>
      <c r="N204" s="261" t="s">
        <v>40</v>
      </c>
      <c r="O204" s="91"/>
      <c r="P204" s="262">
        <f>O204*H204</f>
        <v>0</v>
      </c>
      <c r="Q204" s="262">
        <v>0.0011000000000000001</v>
      </c>
      <c r="R204" s="262">
        <f>Q204*H204</f>
        <v>0.0011000000000000001</v>
      </c>
      <c r="S204" s="262">
        <v>0</v>
      </c>
      <c r="T204" s="263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64" t="s">
        <v>134</v>
      </c>
      <c r="AT204" s="264" t="s">
        <v>130</v>
      </c>
      <c r="AU204" s="264" t="s">
        <v>140</v>
      </c>
      <c r="AY204" s="15" t="s">
        <v>127</v>
      </c>
      <c r="BE204" s="138">
        <f>IF(N204="základní",J204,0)</f>
        <v>0</v>
      </c>
      <c r="BF204" s="138">
        <f>IF(N204="snížená",J204,0)</f>
        <v>0</v>
      </c>
      <c r="BG204" s="138">
        <f>IF(N204="zákl. přenesená",J204,0)</f>
        <v>0</v>
      </c>
      <c r="BH204" s="138">
        <f>IF(N204="sníž. přenesená",J204,0)</f>
        <v>0</v>
      </c>
      <c r="BI204" s="138">
        <f>IF(N204="nulová",J204,0)</f>
        <v>0</v>
      </c>
      <c r="BJ204" s="15" t="s">
        <v>80</v>
      </c>
      <c r="BK204" s="138">
        <f>ROUND(I204*H204,2)</f>
        <v>0</v>
      </c>
      <c r="BL204" s="15" t="s">
        <v>134</v>
      </c>
      <c r="BM204" s="264" t="s">
        <v>282</v>
      </c>
    </row>
    <row r="205" s="13" customFormat="1">
      <c r="A205" s="13"/>
      <c r="B205" s="265"/>
      <c r="C205" s="266"/>
      <c r="D205" s="267" t="s">
        <v>136</v>
      </c>
      <c r="E205" s="268" t="s">
        <v>1</v>
      </c>
      <c r="F205" s="269" t="s">
        <v>80</v>
      </c>
      <c r="G205" s="266"/>
      <c r="H205" s="270">
        <v>1</v>
      </c>
      <c r="I205" s="271"/>
      <c r="J205" s="266"/>
      <c r="K205" s="266"/>
      <c r="L205" s="272"/>
      <c r="M205" s="273"/>
      <c r="N205" s="274"/>
      <c r="O205" s="274"/>
      <c r="P205" s="274"/>
      <c r="Q205" s="274"/>
      <c r="R205" s="274"/>
      <c r="S205" s="274"/>
      <c r="T205" s="27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76" t="s">
        <v>136</v>
      </c>
      <c r="AU205" s="276" t="s">
        <v>140</v>
      </c>
      <c r="AV205" s="13" t="s">
        <v>91</v>
      </c>
      <c r="AW205" s="13" t="s">
        <v>30</v>
      </c>
      <c r="AX205" s="13" t="s">
        <v>80</v>
      </c>
      <c r="AY205" s="276" t="s">
        <v>127</v>
      </c>
    </row>
    <row r="206" s="2" customFormat="1" ht="14.4" customHeight="1">
      <c r="A206" s="38"/>
      <c r="B206" s="39"/>
      <c r="C206" s="252" t="s">
        <v>283</v>
      </c>
      <c r="D206" s="252" t="s">
        <v>130</v>
      </c>
      <c r="E206" s="253" t="s">
        <v>284</v>
      </c>
      <c r="F206" s="254" t="s">
        <v>285</v>
      </c>
      <c r="G206" s="255" t="s">
        <v>225</v>
      </c>
      <c r="H206" s="256">
        <v>1</v>
      </c>
      <c r="I206" s="257"/>
      <c r="J206" s="258">
        <f>ROUND(I206*H206,2)</f>
        <v>0</v>
      </c>
      <c r="K206" s="259"/>
      <c r="L206" s="41"/>
      <c r="M206" s="260" t="s">
        <v>1</v>
      </c>
      <c r="N206" s="261" t="s">
        <v>40</v>
      </c>
      <c r="O206" s="91"/>
      <c r="P206" s="262">
        <f>O206*H206</f>
        <v>0</v>
      </c>
      <c r="Q206" s="262">
        <v>0.0011000000000000001</v>
      </c>
      <c r="R206" s="262">
        <f>Q206*H206</f>
        <v>0.0011000000000000001</v>
      </c>
      <c r="S206" s="262">
        <v>0</v>
      </c>
      <c r="T206" s="263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64" t="s">
        <v>134</v>
      </c>
      <c r="AT206" s="264" t="s">
        <v>130</v>
      </c>
      <c r="AU206" s="264" t="s">
        <v>140</v>
      </c>
      <c r="AY206" s="15" t="s">
        <v>127</v>
      </c>
      <c r="BE206" s="138">
        <f>IF(N206="základní",J206,0)</f>
        <v>0</v>
      </c>
      <c r="BF206" s="138">
        <f>IF(N206="snížená",J206,0)</f>
        <v>0</v>
      </c>
      <c r="BG206" s="138">
        <f>IF(N206="zákl. přenesená",J206,0)</f>
        <v>0</v>
      </c>
      <c r="BH206" s="138">
        <f>IF(N206="sníž. přenesená",J206,0)</f>
        <v>0</v>
      </c>
      <c r="BI206" s="138">
        <f>IF(N206="nulová",J206,0)</f>
        <v>0</v>
      </c>
      <c r="BJ206" s="15" t="s">
        <v>80</v>
      </c>
      <c r="BK206" s="138">
        <f>ROUND(I206*H206,2)</f>
        <v>0</v>
      </c>
      <c r="BL206" s="15" t="s">
        <v>134</v>
      </c>
      <c r="BM206" s="264" t="s">
        <v>286</v>
      </c>
    </row>
    <row r="207" s="13" customFormat="1">
      <c r="A207" s="13"/>
      <c r="B207" s="265"/>
      <c r="C207" s="266"/>
      <c r="D207" s="267" t="s">
        <v>136</v>
      </c>
      <c r="E207" s="268" t="s">
        <v>1</v>
      </c>
      <c r="F207" s="269" t="s">
        <v>80</v>
      </c>
      <c r="G207" s="266"/>
      <c r="H207" s="270">
        <v>1</v>
      </c>
      <c r="I207" s="271"/>
      <c r="J207" s="266"/>
      <c r="K207" s="266"/>
      <c r="L207" s="272"/>
      <c r="M207" s="273"/>
      <c r="N207" s="274"/>
      <c r="O207" s="274"/>
      <c r="P207" s="274"/>
      <c r="Q207" s="274"/>
      <c r="R207" s="274"/>
      <c r="S207" s="274"/>
      <c r="T207" s="27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76" t="s">
        <v>136</v>
      </c>
      <c r="AU207" s="276" t="s">
        <v>140</v>
      </c>
      <c r="AV207" s="13" t="s">
        <v>91</v>
      </c>
      <c r="AW207" s="13" t="s">
        <v>30</v>
      </c>
      <c r="AX207" s="13" t="s">
        <v>80</v>
      </c>
      <c r="AY207" s="276" t="s">
        <v>127</v>
      </c>
    </row>
    <row r="208" s="2" customFormat="1" ht="24.15" customHeight="1">
      <c r="A208" s="38"/>
      <c r="B208" s="39"/>
      <c r="C208" s="252" t="s">
        <v>287</v>
      </c>
      <c r="D208" s="252" t="s">
        <v>130</v>
      </c>
      <c r="E208" s="253" t="s">
        <v>288</v>
      </c>
      <c r="F208" s="254" t="s">
        <v>289</v>
      </c>
      <c r="G208" s="255" t="s">
        <v>225</v>
      </c>
      <c r="H208" s="256">
        <v>1</v>
      </c>
      <c r="I208" s="257"/>
      <c r="J208" s="258">
        <f>ROUND(I208*H208,2)</f>
        <v>0</v>
      </c>
      <c r="K208" s="259"/>
      <c r="L208" s="41"/>
      <c r="M208" s="260" t="s">
        <v>1</v>
      </c>
      <c r="N208" s="261" t="s">
        <v>40</v>
      </c>
      <c r="O208" s="91"/>
      <c r="P208" s="262">
        <f>O208*H208</f>
        <v>0</v>
      </c>
      <c r="Q208" s="262">
        <v>0.0011000000000000001</v>
      </c>
      <c r="R208" s="262">
        <f>Q208*H208</f>
        <v>0.0011000000000000001</v>
      </c>
      <c r="S208" s="262">
        <v>0</v>
      </c>
      <c r="T208" s="263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64" t="s">
        <v>134</v>
      </c>
      <c r="AT208" s="264" t="s">
        <v>130</v>
      </c>
      <c r="AU208" s="264" t="s">
        <v>140</v>
      </c>
      <c r="AY208" s="15" t="s">
        <v>127</v>
      </c>
      <c r="BE208" s="138">
        <f>IF(N208="základní",J208,0)</f>
        <v>0</v>
      </c>
      <c r="BF208" s="138">
        <f>IF(N208="snížená",J208,0)</f>
        <v>0</v>
      </c>
      <c r="BG208" s="138">
        <f>IF(N208="zákl. přenesená",J208,0)</f>
        <v>0</v>
      </c>
      <c r="BH208" s="138">
        <f>IF(N208="sníž. přenesená",J208,0)</f>
        <v>0</v>
      </c>
      <c r="BI208" s="138">
        <f>IF(N208="nulová",J208,0)</f>
        <v>0</v>
      </c>
      <c r="BJ208" s="15" t="s">
        <v>80</v>
      </c>
      <c r="BK208" s="138">
        <f>ROUND(I208*H208,2)</f>
        <v>0</v>
      </c>
      <c r="BL208" s="15" t="s">
        <v>134</v>
      </c>
      <c r="BM208" s="264" t="s">
        <v>290</v>
      </c>
    </row>
    <row r="209" s="13" customFormat="1">
      <c r="A209" s="13"/>
      <c r="B209" s="265"/>
      <c r="C209" s="266"/>
      <c r="D209" s="267" t="s">
        <v>136</v>
      </c>
      <c r="E209" s="268" t="s">
        <v>1</v>
      </c>
      <c r="F209" s="269" t="s">
        <v>80</v>
      </c>
      <c r="G209" s="266"/>
      <c r="H209" s="270">
        <v>1</v>
      </c>
      <c r="I209" s="271"/>
      <c r="J209" s="266"/>
      <c r="K209" s="266"/>
      <c r="L209" s="272"/>
      <c r="M209" s="273"/>
      <c r="N209" s="274"/>
      <c r="O209" s="274"/>
      <c r="P209" s="274"/>
      <c r="Q209" s="274"/>
      <c r="R209" s="274"/>
      <c r="S209" s="274"/>
      <c r="T209" s="27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76" t="s">
        <v>136</v>
      </c>
      <c r="AU209" s="276" t="s">
        <v>140</v>
      </c>
      <c r="AV209" s="13" t="s">
        <v>91</v>
      </c>
      <c r="AW209" s="13" t="s">
        <v>30</v>
      </c>
      <c r="AX209" s="13" t="s">
        <v>80</v>
      </c>
      <c r="AY209" s="276" t="s">
        <v>127</v>
      </c>
    </row>
    <row r="210" s="12" customFormat="1" ht="22.8" customHeight="1">
      <c r="A210" s="12"/>
      <c r="B210" s="236"/>
      <c r="C210" s="237"/>
      <c r="D210" s="238" t="s">
        <v>74</v>
      </c>
      <c r="E210" s="250" t="s">
        <v>291</v>
      </c>
      <c r="F210" s="250" t="s">
        <v>292</v>
      </c>
      <c r="G210" s="237"/>
      <c r="H210" s="237"/>
      <c r="I210" s="240"/>
      <c r="J210" s="251">
        <f>BK210</f>
        <v>0</v>
      </c>
      <c r="K210" s="237"/>
      <c r="L210" s="242"/>
      <c r="M210" s="243"/>
      <c r="N210" s="244"/>
      <c r="O210" s="244"/>
      <c r="P210" s="245">
        <f>SUM(P211:P238)</f>
        <v>0</v>
      </c>
      <c r="Q210" s="244"/>
      <c r="R210" s="245">
        <f>SUM(R211:R238)</f>
        <v>0</v>
      </c>
      <c r="S210" s="244"/>
      <c r="T210" s="246">
        <f>SUM(T211:T238)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47" t="s">
        <v>91</v>
      </c>
      <c r="AT210" s="248" t="s">
        <v>74</v>
      </c>
      <c r="AU210" s="248" t="s">
        <v>80</v>
      </c>
      <c r="AY210" s="247" t="s">
        <v>127</v>
      </c>
      <c r="BK210" s="249">
        <f>SUM(BK211:BK238)</f>
        <v>0</v>
      </c>
    </row>
    <row r="211" s="2" customFormat="1" ht="14.4" customHeight="1">
      <c r="A211" s="38"/>
      <c r="B211" s="39"/>
      <c r="C211" s="252" t="s">
        <v>293</v>
      </c>
      <c r="D211" s="252" t="s">
        <v>130</v>
      </c>
      <c r="E211" s="253" t="s">
        <v>294</v>
      </c>
      <c r="F211" s="254" t="s">
        <v>295</v>
      </c>
      <c r="G211" s="255" t="s">
        <v>296</v>
      </c>
      <c r="H211" s="256">
        <v>21</v>
      </c>
      <c r="I211" s="257"/>
      <c r="J211" s="258">
        <f>ROUND(I211*H211,2)</f>
        <v>0</v>
      </c>
      <c r="K211" s="259"/>
      <c r="L211" s="41"/>
      <c r="M211" s="260" t="s">
        <v>1</v>
      </c>
      <c r="N211" s="261" t="s">
        <v>40</v>
      </c>
      <c r="O211" s="91"/>
      <c r="P211" s="262">
        <f>O211*H211</f>
        <v>0</v>
      </c>
      <c r="Q211" s="262">
        <v>0</v>
      </c>
      <c r="R211" s="262">
        <f>Q211*H211</f>
        <v>0</v>
      </c>
      <c r="S211" s="262">
        <v>0</v>
      </c>
      <c r="T211" s="263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64" t="s">
        <v>134</v>
      </c>
      <c r="AT211" s="264" t="s">
        <v>130</v>
      </c>
      <c r="AU211" s="264" t="s">
        <v>91</v>
      </c>
      <c r="AY211" s="15" t="s">
        <v>127</v>
      </c>
      <c r="BE211" s="138">
        <f>IF(N211="základní",J211,0)</f>
        <v>0</v>
      </c>
      <c r="BF211" s="138">
        <f>IF(N211="snížená",J211,0)</f>
        <v>0</v>
      </c>
      <c r="BG211" s="138">
        <f>IF(N211="zákl. přenesená",J211,0)</f>
        <v>0</v>
      </c>
      <c r="BH211" s="138">
        <f>IF(N211="sníž. přenesená",J211,0)</f>
        <v>0</v>
      </c>
      <c r="BI211" s="138">
        <f>IF(N211="nulová",J211,0)</f>
        <v>0</v>
      </c>
      <c r="BJ211" s="15" t="s">
        <v>80</v>
      </c>
      <c r="BK211" s="138">
        <f>ROUND(I211*H211,2)</f>
        <v>0</v>
      </c>
      <c r="BL211" s="15" t="s">
        <v>134</v>
      </c>
      <c r="BM211" s="264" t="s">
        <v>297</v>
      </c>
    </row>
    <row r="212" s="13" customFormat="1">
      <c r="A212" s="13"/>
      <c r="B212" s="265"/>
      <c r="C212" s="266"/>
      <c r="D212" s="267" t="s">
        <v>136</v>
      </c>
      <c r="E212" s="268" t="s">
        <v>1</v>
      </c>
      <c r="F212" s="269" t="s">
        <v>7</v>
      </c>
      <c r="G212" s="266"/>
      <c r="H212" s="270">
        <v>21</v>
      </c>
      <c r="I212" s="271"/>
      <c r="J212" s="266"/>
      <c r="K212" s="266"/>
      <c r="L212" s="272"/>
      <c r="M212" s="273"/>
      <c r="N212" s="274"/>
      <c r="O212" s="274"/>
      <c r="P212" s="274"/>
      <c r="Q212" s="274"/>
      <c r="R212" s="274"/>
      <c r="S212" s="274"/>
      <c r="T212" s="27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76" t="s">
        <v>136</v>
      </c>
      <c r="AU212" s="276" t="s">
        <v>91</v>
      </c>
      <c r="AV212" s="13" t="s">
        <v>91</v>
      </c>
      <c r="AW212" s="13" t="s">
        <v>30</v>
      </c>
      <c r="AX212" s="13" t="s">
        <v>80</v>
      </c>
      <c r="AY212" s="276" t="s">
        <v>127</v>
      </c>
    </row>
    <row r="213" s="2" customFormat="1" ht="24.15" customHeight="1">
      <c r="A213" s="38"/>
      <c r="B213" s="39"/>
      <c r="C213" s="252" t="s">
        <v>298</v>
      </c>
      <c r="D213" s="252" t="s">
        <v>130</v>
      </c>
      <c r="E213" s="253" t="s">
        <v>299</v>
      </c>
      <c r="F213" s="254" t="s">
        <v>300</v>
      </c>
      <c r="G213" s="255" t="s">
        <v>296</v>
      </c>
      <c r="H213" s="256">
        <v>21</v>
      </c>
      <c r="I213" s="257"/>
      <c r="J213" s="258">
        <f>ROUND(I213*H213,2)</f>
        <v>0</v>
      </c>
      <c r="K213" s="259"/>
      <c r="L213" s="41"/>
      <c r="M213" s="260" t="s">
        <v>1</v>
      </c>
      <c r="N213" s="261" t="s">
        <v>40</v>
      </c>
      <c r="O213" s="91"/>
      <c r="P213" s="262">
        <f>O213*H213</f>
        <v>0</v>
      </c>
      <c r="Q213" s="262">
        <v>0</v>
      </c>
      <c r="R213" s="262">
        <f>Q213*H213</f>
        <v>0</v>
      </c>
      <c r="S213" s="262">
        <v>0</v>
      </c>
      <c r="T213" s="263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64" t="s">
        <v>134</v>
      </c>
      <c r="AT213" s="264" t="s">
        <v>130</v>
      </c>
      <c r="AU213" s="264" t="s">
        <v>91</v>
      </c>
      <c r="AY213" s="15" t="s">
        <v>127</v>
      </c>
      <c r="BE213" s="138">
        <f>IF(N213="základní",J213,0)</f>
        <v>0</v>
      </c>
      <c r="BF213" s="138">
        <f>IF(N213="snížená",J213,0)</f>
        <v>0</v>
      </c>
      <c r="BG213" s="138">
        <f>IF(N213="zákl. přenesená",J213,0)</f>
        <v>0</v>
      </c>
      <c r="BH213" s="138">
        <f>IF(N213="sníž. přenesená",J213,0)</f>
        <v>0</v>
      </c>
      <c r="BI213" s="138">
        <f>IF(N213="nulová",J213,0)</f>
        <v>0</v>
      </c>
      <c r="BJ213" s="15" t="s">
        <v>80</v>
      </c>
      <c r="BK213" s="138">
        <f>ROUND(I213*H213,2)</f>
        <v>0</v>
      </c>
      <c r="BL213" s="15" t="s">
        <v>134</v>
      </c>
      <c r="BM213" s="264" t="s">
        <v>301</v>
      </c>
    </row>
    <row r="214" s="13" customFormat="1">
      <c r="A214" s="13"/>
      <c r="B214" s="265"/>
      <c r="C214" s="266"/>
      <c r="D214" s="267" t="s">
        <v>136</v>
      </c>
      <c r="E214" s="268" t="s">
        <v>1</v>
      </c>
      <c r="F214" s="269" t="s">
        <v>7</v>
      </c>
      <c r="G214" s="266"/>
      <c r="H214" s="270">
        <v>21</v>
      </c>
      <c r="I214" s="271"/>
      <c r="J214" s="266"/>
      <c r="K214" s="266"/>
      <c r="L214" s="272"/>
      <c r="M214" s="273"/>
      <c r="N214" s="274"/>
      <c r="O214" s="274"/>
      <c r="P214" s="274"/>
      <c r="Q214" s="274"/>
      <c r="R214" s="274"/>
      <c r="S214" s="274"/>
      <c r="T214" s="27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76" t="s">
        <v>136</v>
      </c>
      <c r="AU214" s="276" t="s">
        <v>91</v>
      </c>
      <c r="AV214" s="13" t="s">
        <v>91</v>
      </c>
      <c r="AW214" s="13" t="s">
        <v>30</v>
      </c>
      <c r="AX214" s="13" t="s">
        <v>80</v>
      </c>
      <c r="AY214" s="276" t="s">
        <v>127</v>
      </c>
    </row>
    <row r="215" s="2" customFormat="1" ht="14.4" customHeight="1">
      <c r="A215" s="38"/>
      <c r="B215" s="39"/>
      <c r="C215" s="252" t="s">
        <v>302</v>
      </c>
      <c r="D215" s="252" t="s">
        <v>130</v>
      </c>
      <c r="E215" s="253" t="s">
        <v>303</v>
      </c>
      <c r="F215" s="254" t="s">
        <v>304</v>
      </c>
      <c r="G215" s="255" t="s">
        <v>296</v>
      </c>
      <c r="H215" s="256">
        <v>1</v>
      </c>
      <c r="I215" s="257"/>
      <c r="J215" s="258">
        <f>ROUND(I215*H215,2)</f>
        <v>0</v>
      </c>
      <c r="K215" s="259"/>
      <c r="L215" s="41"/>
      <c r="M215" s="260" t="s">
        <v>1</v>
      </c>
      <c r="N215" s="261" t="s">
        <v>40</v>
      </c>
      <c r="O215" s="91"/>
      <c r="P215" s="262">
        <f>O215*H215</f>
        <v>0</v>
      </c>
      <c r="Q215" s="262">
        <v>0</v>
      </c>
      <c r="R215" s="262">
        <f>Q215*H215</f>
        <v>0</v>
      </c>
      <c r="S215" s="262">
        <v>0</v>
      </c>
      <c r="T215" s="263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64" t="s">
        <v>134</v>
      </c>
      <c r="AT215" s="264" t="s">
        <v>130</v>
      </c>
      <c r="AU215" s="264" t="s">
        <v>91</v>
      </c>
      <c r="AY215" s="15" t="s">
        <v>127</v>
      </c>
      <c r="BE215" s="138">
        <f>IF(N215="základní",J215,0)</f>
        <v>0</v>
      </c>
      <c r="BF215" s="138">
        <f>IF(N215="snížená",J215,0)</f>
        <v>0</v>
      </c>
      <c r="BG215" s="138">
        <f>IF(N215="zákl. přenesená",J215,0)</f>
        <v>0</v>
      </c>
      <c r="BH215" s="138">
        <f>IF(N215="sníž. přenesená",J215,0)</f>
        <v>0</v>
      </c>
      <c r="BI215" s="138">
        <f>IF(N215="nulová",J215,0)</f>
        <v>0</v>
      </c>
      <c r="BJ215" s="15" t="s">
        <v>80</v>
      </c>
      <c r="BK215" s="138">
        <f>ROUND(I215*H215,2)</f>
        <v>0</v>
      </c>
      <c r="BL215" s="15" t="s">
        <v>134</v>
      </c>
      <c r="BM215" s="264" t="s">
        <v>305</v>
      </c>
    </row>
    <row r="216" s="13" customFormat="1">
      <c r="A216" s="13"/>
      <c r="B216" s="265"/>
      <c r="C216" s="266"/>
      <c r="D216" s="267" t="s">
        <v>136</v>
      </c>
      <c r="E216" s="268" t="s">
        <v>1</v>
      </c>
      <c r="F216" s="269" t="s">
        <v>80</v>
      </c>
      <c r="G216" s="266"/>
      <c r="H216" s="270">
        <v>1</v>
      </c>
      <c r="I216" s="271"/>
      <c r="J216" s="266"/>
      <c r="K216" s="266"/>
      <c r="L216" s="272"/>
      <c r="M216" s="273"/>
      <c r="N216" s="274"/>
      <c r="O216" s="274"/>
      <c r="P216" s="274"/>
      <c r="Q216" s="274"/>
      <c r="R216" s="274"/>
      <c r="S216" s="274"/>
      <c r="T216" s="27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76" t="s">
        <v>136</v>
      </c>
      <c r="AU216" s="276" t="s">
        <v>91</v>
      </c>
      <c r="AV216" s="13" t="s">
        <v>91</v>
      </c>
      <c r="AW216" s="13" t="s">
        <v>30</v>
      </c>
      <c r="AX216" s="13" t="s">
        <v>80</v>
      </c>
      <c r="AY216" s="276" t="s">
        <v>127</v>
      </c>
    </row>
    <row r="217" s="2" customFormat="1" ht="14.4" customHeight="1">
      <c r="A217" s="38"/>
      <c r="B217" s="39"/>
      <c r="C217" s="252" t="s">
        <v>306</v>
      </c>
      <c r="D217" s="252" t="s">
        <v>130</v>
      </c>
      <c r="E217" s="253" t="s">
        <v>307</v>
      </c>
      <c r="F217" s="254" t="s">
        <v>308</v>
      </c>
      <c r="G217" s="255" t="s">
        <v>296</v>
      </c>
      <c r="H217" s="256">
        <v>6</v>
      </c>
      <c r="I217" s="257"/>
      <c r="J217" s="258">
        <f>ROUND(I217*H217,2)</f>
        <v>0</v>
      </c>
      <c r="K217" s="259"/>
      <c r="L217" s="41"/>
      <c r="M217" s="260" t="s">
        <v>1</v>
      </c>
      <c r="N217" s="261" t="s">
        <v>40</v>
      </c>
      <c r="O217" s="91"/>
      <c r="P217" s="262">
        <f>O217*H217</f>
        <v>0</v>
      </c>
      <c r="Q217" s="262">
        <v>0</v>
      </c>
      <c r="R217" s="262">
        <f>Q217*H217</f>
        <v>0</v>
      </c>
      <c r="S217" s="262">
        <v>0</v>
      </c>
      <c r="T217" s="263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64" t="s">
        <v>134</v>
      </c>
      <c r="AT217" s="264" t="s">
        <v>130</v>
      </c>
      <c r="AU217" s="264" t="s">
        <v>91</v>
      </c>
      <c r="AY217" s="15" t="s">
        <v>127</v>
      </c>
      <c r="BE217" s="138">
        <f>IF(N217="základní",J217,0)</f>
        <v>0</v>
      </c>
      <c r="BF217" s="138">
        <f>IF(N217="snížená",J217,0)</f>
        <v>0</v>
      </c>
      <c r="BG217" s="138">
        <f>IF(N217="zákl. přenesená",J217,0)</f>
        <v>0</v>
      </c>
      <c r="BH217" s="138">
        <f>IF(N217="sníž. přenesená",J217,0)</f>
        <v>0</v>
      </c>
      <c r="BI217" s="138">
        <f>IF(N217="nulová",J217,0)</f>
        <v>0</v>
      </c>
      <c r="BJ217" s="15" t="s">
        <v>80</v>
      </c>
      <c r="BK217" s="138">
        <f>ROUND(I217*H217,2)</f>
        <v>0</v>
      </c>
      <c r="BL217" s="15" t="s">
        <v>134</v>
      </c>
      <c r="BM217" s="264" t="s">
        <v>309</v>
      </c>
    </row>
    <row r="218" s="13" customFormat="1">
      <c r="A218" s="13"/>
      <c r="B218" s="265"/>
      <c r="C218" s="266"/>
      <c r="D218" s="267" t="s">
        <v>136</v>
      </c>
      <c r="E218" s="268" t="s">
        <v>1</v>
      </c>
      <c r="F218" s="269" t="s">
        <v>148</v>
      </c>
      <c r="G218" s="266"/>
      <c r="H218" s="270">
        <v>6</v>
      </c>
      <c r="I218" s="271"/>
      <c r="J218" s="266"/>
      <c r="K218" s="266"/>
      <c r="L218" s="272"/>
      <c r="M218" s="273"/>
      <c r="N218" s="274"/>
      <c r="O218" s="274"/>
      <c r="P218" s="274"/>
      <c r="Q218" s="274"/>
      <c r="R218" s="274"/>
      <c r="S218" s="274"/>
      <c r="T218" s="27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76" t="s">
        <v>136</v>
      </c>
      <c r="AU218" s="276" t="s">
        <v>91</v>
      </c>
      <c r="AV218" s="13" t="s">
        <v>91</v>
      </c>
      <c r="AW218" s="13" t="s">
        <v>30</v>
      </c>
      <c r="AX218" s="13" t="s">
        <v>80</v>
      </c>
      <c r="AY218" s="276" t="s">
        <v>127</v>
      </c>
    </row>
    <row r="219" s="2" customFormat="1" ht="14.4" customHeight="1">
      <c r="A219" s="38"/>
      <c r="B219" s="39"/>
      <c r="C219" s="252" t="s">
        <v>310</v>
      </c>
      <c r="D219" s="252" t="s">
        <v>130</v>
      </c>
      <c r="E219" s="253" t="s">
        <v>311</v>
      </c>
      <c r="F219" s="254" t="s">
        <v>312</v>
      </c>
      <c r="G219" s="255" t="s">
        <v>296</v>
      </c>
      <c r="H219" s="256">
        <v>15</v>
      </c>
      <c r="I219" s="257"/>
      <c r="J219" s="258">
        <f>ROUND(I219*H219,2)</f>
        <v>0</v>
      </c>
      <c r="K219" s="259"/>
      <c r="L219" s="41"/>
      <c r="M219" s="260" t="s">
        <v>1</v>
      </c>
      <c r="N219" s="261" t="s">
        <v>40</v>
      </c>
      <c r="O219" s="91"/>
      <c r="P219" s="262">
        <f>O219*H219</f>
        <v>0</v>
      </c>
      <c r="Q219" s="262">
        <v>0</v>
      </c>
      <c r="R219" s="262">
        <f>Q219*H219</f>
        <v>0</v>
      </c>
      <c r="S219" s="262">
        <v>0</v>
      </c>
      <c r="T219" s="263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64" t="s">
        <v>134</v>
      </c>
      <c r="AT219" s="264" t="s">
        <v>130</v>
      </c>
      <c r="AU219" s="264" t="s">
        <v>91</v>
      </c>
      <c r="AY219" s="15" t="s">
        <v>127</v>
      </c>
      <c r="BE219" s="138">
        <f>IF(N219="základní",J219,0)</f>
        <v>0</v>
      </c>
      <c r="BF219" s="138">
        <f>IF(N219="snížená",J219,0)</f>
        <v>0</v>
      </c>
      <c r="BG219" s="138">
        <f>IF(N219="zákl. přenesená",J219,0)</f>
        <v>0</v>
      </c>
      <c r="BH219" s="138">
        <f>IF(N219="sníž. přenesená",J219,0)</f>
        <v>0</v>
      </c>
      <c r="BI219" s="138">
        <f>IF(N219="nulová",J219,0)</f>
        <v>0</v>
      </c>
      <c r="BJ219" s="15" t="s">
        <v>80</v>
      </c>
      <c r="BK219" s="138">
        <f>ROUND(I219*H219,2)</f>
        <v>0</v>
      </c>
      <c r="BL219" s="15" t="s">
        <v>134</v>
      </c>
      <c r="BM219" s="264" t="s">
        <v>313</v>
      </c>
    </row>
    <row r="220" s="13" customFormat="1">
      <c r="A220" s="13"/>
      <c r="B220" s="265"/>
      <c r="C220" s="266"/>
      <c r="D220" s="267" t="s">
        <v>136</v>
      </c>
      <c r="E220" s="268" t="s">
        <v>1</v>
      </c>
      <c r="F220" s="269" t="s">
        <v>8</v>
      </c>
      <c r="G220" s="266"/>
      <c r="H220" s="270">
        <v>15</v>
      </c>
      <c r="I220" s="271"/>
      <c r="J220" s="266"/>
      <c r="K220" s="266"/>
      <c r="L220" s="272"/>
      <c r="M220" s="273"/>
      <c r="N220" s="274"/>
      <c r="O220" s="274"/>
      <c r="P220" s="274"/>
      <c r="Q220" s="274"/>
      <c r="R220" s="274"/>
      <c r="S220" s="274"/>
      <c r="T220" s="27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76" t="s">
        <v>136</v>
      </c>
      <c r="AU220" s="276" t="s">
        <v>91</v>
      </c>
      <c r="AV220" s="13" t="s">
        <v>91</v>
      </c>
      <c r="AW220" s="13" t="s">
        <v>30</v>
      </c>
      <c r="AX220" s="13" t="s">
        <v>80</v>
      </c>
      <c r="AY220" s="276" t="s">
        <v>127</v>
      </c>
    </row>
    <row r="221" s="2" customFormat="1" ht="14.4" customHeight="1">
      <c r="A221" s="38"/>
      <c r="B221" s="39"/>
      <c r="C221" s="252" t="s">
        <v>314</v>
      </c>
      <c r="D221" s="252" t="s">
        <v>130</v>
      </c>
      <c r="E221" s="253" t="s">
        <v>315</v>
      </c>
      <c r="F221" s="254" t="s">
        <v>316</v>
      </c>
      <c r="G221" s="255" t="s">
        <v>296</v>
      </c>
      <c r="H221" s="256">
        <v>1</v>
      </c>
      <c r="I221" s="257"/>
      <c r="J221" s="258">
        <f>ROUND(I221*H221,2)</f>
        <v>0</v>
      </c>
      <c r="K221" s="259"/>
      <c r="L221" s="41"/>
      <c r="M221" s="260" t="s">
        <v>1</v>
      </c>
      <c r="N221" s="261" t="s">
        <v>40</v>
      </c>
      <c r="O221" s="91"/>
      <c r="P221" s="262">
        <f>O221*H221</f>
        <v>0</v>
      </c>
      <c r="Q221" s="262">
        <v>0</v>
      </c>
      <c r="R221" s="262">
        <f>Q221*H221</f>
        <v>0</v>
      </c>
      <c r="S221" s="262">
        <v>0</v>
      </c>
      <c r="T221" s="263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64" t="s">
        <v>134</v>
      </c>
      <c r="AT221" s="264" t="s">
        <v>130</v>
      </c>
      <c r="AU221" s="264" t="s">
        <v>91</v>
      </c>
      <c r="AY221" s="15" t="s">
        <v>127</v>
      </c>
      <c r="BE221" s="138">
        <f>IF(N221="základní",J221,0)</f>
        <v>0</v>
      </c>
      <c r="BF221" s="138">
        <f>IF(N221="snížená",J221,0)</f>
        <v>0</v>
      </c>
      <c r="BG221" s="138">
        <f>IF(N221="zákl. přenesená",J221,0)</f>
        <v>0</v>
      </c>
      <c r="BH221" s="138">
        <f>IF(N221="sníž. přenesená",J221,0)</f>
        <v>0</v>
      </c>
      <c r="BI221" s="138">
        <f>IF(N221="nulová",J221,0)</f>
        <v>0</v>
      </c>
      <c r="BJ221" s="15" t="s">
        <v>80</v>
      </c>
      <c r="BK221" s="138">
        <f>ROUND(I221*H221,2)</f>
        <v>0</v>
      </c>
      <c r="BL221" s="15" t="s">
        <v>134</v>
      </c>
      <c r="BM221" s="264" t="s">
        <v>317</v>
      </c>
    </row>
    <row r="222" s="13" customFormat="1">
      <c r="A222" s="13"/>
      <c r="B222" s="265"/>
      <c r="C222" s="266"/>
      <c r="D222" s="267" t="s">
        <v>136</v>
      </c>
      <c r="E222" s="268" t="s">
        <v>1</v>
      </c>
      <c r="F222" s="269" t="s">
        <v>80</v>
      </c>
      <c r="G222" s="266"/>
      <c r="H222" s="270">
        <v>1</v>
      </c>
      <c r="I222" s="271"/>
      <c r="J222" s="266"/>
      <c r="K222" s="266"/>
      <c r="L222" s="272"/>
      <c r="M222" s="273"/>
      <c r="N222" s="274"/>
      <c r="O222" s="274"/>
      <c r="P222" s="274"/>
      <c r="Q222" s="274"/>
      <c r="R222" s="274"/>
      <c r="S222" s="274"/>
      <c r="T222" s="27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76" t="s">
        <v>136</v>
      </c>
      <c r="AU222" s="276" t="s">
        <v>91</v>
      </c>
      <c r="AV222" s="13" t="s">
        <v>91</v>
      </c>
      <c r="AW222" s="13" t="s">
        <v>30</v>
      </c>
      <c r="AX222" s="13" t="s">
        <v>80</v>
      </c>
      <c r="AY222" s="276" t="s">
        <v>127</v>
      </c>
    </row>
    <row r="223" s="2" customFormat="1" ht="14.4" customHeight="1">
      <c r="A223" s="38"/>
      <c r="B223" s="39"/>
      <c r="C223" s="252" t="s">
        <v>318</v>
      </c>
      <c r="D223" s="252" t="s">
        <v>130</v>
      </c>
      <c r="E223" s="253" t="s">
        <v>319</v>
      </c>
      <c r="F223" s="254" t="s">
        <v>320</v>
      </c>
      <c r="G223" s="255" t="s">
        <v>296</v>
      </c>
      <c r="H223" s="256">
        <v>4</v>
      </c>
      <c r="I223" s="257"/>
      <c r="J223" s="258">
        <f>ROUND(I223*H223,2)</f>
        <v>0</v>
      </c>
      <c r="K223" s="259"/>
      <c r="L223" s="41"/>
      <c r="M223" s="260" t="s">
        <v>1</v>
      </c>
      <c r="N223" s="261" t="s">
        <v>40</v>
      </c>
      <c r="O223" s="91"/>
      <c r="P223" s="262">
        <f>O223*H223</f>
        <v>0</v>
      </c>
      <c r="Q223" s="262">
        <v>0</v>
      </c>
      <c r="R223" s="262">
        <f>Q223*H223</f>
        <v>0</v>
      </c>
      <c r="S223" s="262">
        <v>0</v>
      </c>
      <c r="T223" s="263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64" t="s">
        <v>134</v>
      </c>
      <c r="AT223" s="264" t="s">
        <v>130</v>
      </c>
      <c r="AU223" s="264" t="s">
        <v>91</v>
      </c>
      <c r="AY223" s="15" t="s">
        <v>127</v>
      </c>
      <c r="BE223" s="138">
        <f>IF(N223="základní",J223,0)</f>
        <v>0</v>
      </c>
      <c r="BF223" s="138">
        <f>IF(N223="snížená",J223,0)</f>
        <v>0</v>
      </c>
      <c r="BG223" s="138">
        <f>IF(N223="zákl. přenesená",J223,0)</f>
        <v>0</v>
      </c>
      <c r="BH223" s="138">
        <f>IF(N223="sníž. přenesená",J223,0)</f>
        <v>0</v>
      </c>
      <c r="BI223" s="138">
        <f>IF(N223="nulová",J223,0)</f>
        <v>0</v>
      </c>
      <c r="BJ223" s="15" t="s">
        <v>80</v>
      </c>
      <c r="BK223" s="138">
        <f>ROUND(I223*H223,2)</f>
        <v>0</v>
      </c>
      <c r="BL223" s="15" t="s">
        <v>134</v>
      </c>
      <c r="BM223" s="264" t="s">
        <v>321</v>
      </c>
    </row>
    <row r="224" s="13" customFormat="1">
      <c r="A224" s="13"/>
      <c r="B224" s="265"/>
      <c r="C224" s="266"/>
      <c r="D224" s="267" t="s">
        <v>136</v>
      </c>
      <c r="E224" s="268" t="s">
        <v>1</v>
      </c>
      <c r="F224" s="269" t="s">
        <v>144</v>
      </c>
      <c r="G224" s="266"/>
      <c r="H224" s="270">
        <v>4</v>
      </c>
      <c r="I224" s="271"/>
      <c r="J224" s="266"/>
      <c r="K224" s="266"/>
      <c r="L224" s="272"/>
      <c r="M224" s="273"/>
      <c r="N224" s="274"/>
      <c r="O224" s="274"/>
      <c r="P224" s="274"/>
      <c r="Q224" s="274"/>
      <c r="R224" s="274"/>
      <c r="S224" s="274"/>
      <c r="T224" s="27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76" t="s">
        <v>136</v>
      </c>
      <c r="AU224" s="276" t="s">
        <v>91</v>
      </c>
      <c r="AV224" s="13" t="s">
        <v>91</v>
      </c>
      <c r="AW224" s="13" t="s">
        <v>30</v>
      </c>
      <c r="AX224" s="13" t="s">
        <v>80</v>
      </c>
      <c r="AY224" s="276" t="s">
        <v>127</v>
      </c>
    </row>
    <row r="225" s="2" customFormat="1" ht="14.4" customHeight="1">
      <c r="A225" s="38"/>
      <c r="B225" s="39"/>
      <c r="C225" s="252" t="s">
        <v>322</v>
      </c>
      <c r="D225" s="252" t="s">
        <v>130</v>
      </c>
      <c r="E225" s="253" t="s">
        <v>323</v>
      </c>
      <c r="F225" s="254" t="s">
        <v>324</v>
      </c>
      <c r="G225" s="255" t="s">
        <v>296</v>
      </c>
      <c r="H225" s="256">
        <v>1</v>
      </c>
      <c r="I225" s="257"/>
      <c r="J225" s="258">
        <f>ROUND(I225*H225,2)</f>
        <v>0</v>
      </c>
      <c r="K225" s="259"/>
      <c r="L225" s="41"/>
      <c r="M225" s="260" t="s">
        <v>1</v>
      </c>
      <c r="N225" s="261" t="s">
        <v>40</v>
      </c>
      <c r="O225" s="91"/>
      <c r="P225" s="262">
        <f>O225*H225</f>
        <v>0</v>
      </c>
      <c r="Q225" s="262">
        <v>0</v>
      </c>
      <c r="R225" s="262">
        <f>Q225*H225</f>
        <v>0</v>
      </c>
      <c r="S225" s="262">
        <v>0</v>
      </c>
      <c r="T225" s="263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64" t="s">
        <v>134</v>
      </c>
      <c r="AT225" s="264" t="s">
        <v>130</v>
      </c>
      <c r="AU225" s="264" t="s">
        <v>91</v>
      </c>
      <c r="AY225" s="15" t="s">
        <v>127</v>
      </c>
      <c r="BE225" s="138">
        <f>IF(N225="základní",J225,0)</f>
        <v>0</v>
      </c>
      <c r="BF225" s="138">
        <f>IF(N225="snížená",J225,0)</f>
        <v>0</v>
      </c>
      <c r="BG225" s="138">
        <f>IF(N225="zákl. přenesená",J225,0)</f>
        <v>0</v>
      </c>
      <c r="BH225" s="138">
        <f>IF(N225="sníž. přenesená",J225,0)</f>
        <v>0</v>
      </c>
      <c r="BI225" s="138">
        <f>IF(N225="nulová",J225,0)</f>
        <v>0</v>
      </c>
      <c r="BJ225" s="15" t="s">
        <v>80</v>
      </c>
      <c r="BK225" s="138">
        <f>ROUND(I225*H225,2)</f>
        <v>0</v>
      </c>
      <c r="BL225" s="15" t="s">
        <v>134</v>
      </c>
      <c r="BM225" s="264" t="s">
        <v>325</v>
      </c>
    </row>
    <row r="226" s="13" customFormat="1">
      <c r="A226" s="13"/>
      <c r="B226" s="265"/>
      <c r="C226" s="266"/>
      <c r="D226" s="267" t="s">
        <v>136</v>
      </c>
      <c r="E226" s="268" t="s">
        <v>1</v>
      </c>
      <c r="F226" s="269" t="s">
        <v>80</v>
      </c>
      <c r="G226" s="266"/>
      <c r="H226" s="270">
        <v>1</v>
      </c>
      <c r="I226" s="271"/>
      <c r="J226" s="266"/>
      <c r="K226" s="266"/>
      <c r="L226" s="272"/>
      <c r="M226" s="273"/>
      <c r="N226" s="274"/>
      <c r="O226" s="274"/>
      <c r="P226" s="274"/>
      <c r="Q226" s="274"/>
      <c r="R226" s="274"/>
      <c r="S226" s="274"/>
      <c r="T226" s="27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76" t="s">
        <v>136</v>
      </c>
      <c r="AU226" s="276" t="s">
        <v>91</v>
      </c>
      <c r="AV226" s="13" t="s">
        <v>91</v>
      </c>
      <c r="AW226" s="13" t="s">
        <v>30</v>
      </c>
      <c r="AX226" s="13" t="s">
        <v>80</v>
      </c>
      <c r="AY226" s="276" t="s">
        <v>127</v>
      </c>
    </row>
    <row r="227" s="2" customFormat="1" ht="14.4" customHeight="1">
      <c r="A227" s="38"/>
      <c r="B227" s="39"/>
      <c r="C227" s="252" t="s">
        <v>326</v>
      </c>
      <c r="D227" s="252" t="s">
        <v>130</v>
      </c>
      <c r="E227" s="253" t="s">
        <v>327</v>
      </c>
      <c r="F227" s="254" t="s">
        <v>328</v>
      </c>
      <c r="G227" s="255" t="s">
        <v>296</v>
      </c>
      <c r="H227" s="256">
        <v>1</v>
      </c>
      <c r="I227" s="257"/>
      <c r="J227" s="258">
        <f>ROUND(I227*H227,2)</f>
        <v>0</v>
      </c>
      <c r="K227" s="259"/>
      <c r="L227" s="41"/>
      <c r="M227" s="260" t="s">
        <v>1</v>
      </c>
      <c r="N227" s="261" t="s">
        <v>40</v>
      </c>
      <c r="O227" s="91"/>
      <c r="P227" s="262">
        <f>O227*H227</f>
        <v>0</v>
      </c>
      <c r="Q227" s="262">
        <v>0</v>
      </c>
      <c r="R227" s="262">
        <f>Q227*H227</f>
        <v>0</v>
      </c>
      <c r="S227" s="262">
        <v>0</v>
      </c>
      <c r="T227" s="263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64" t="s">
        <v>134</v>
      </c>
      <c r="AT227" s="264" t="s">
        <v>130</v>
      </c>
      <c r="AU227" s="264" t="s">
        <v>91</v>
      </c>
      <c r="AY227" s="15" t="s">
        <v>127</v>
      </c>
      <c r="BE227" s="138">
        <f>IF(N227="základní",J227,0)</f>
        <v>0</v>
      </c>
      <c r="BF227" s="138">
        <f>IF(N227="snížená",J227,0)</f>
        <v>0</v>
      </c>
      <c r="BG227" s="138">
        <f>IF(N227="zákl. přenesená",J227,0)</f>
        <v>0</v>
      </c>
      <c r="BH227" s="138">
        <f>IF(N227="sníž. přenesená",J227,0)</f>
        <v>0</v>
      </c>
      <c r="BI227" s="138">
        <f>IF(N227="nulová",J227,0)</f>
        <v>0</v>
      </c>
      <c r="BJ227" s="15" t="s">
        <v>80</v>
      </c>
      <c r="BK227" s="138">
        <f>ROUND(I227*H227,2)</f>
        <v>0</v>
      </c>
      <c r="BL227" s="15" t="s">
        <v>134</v>
      </c>
      <c r="BM227" s="264" t="s">
        <v>329</v>
      </c>
    </row>
    <row r="228" s="13" customFormat="1">
      <c r="A228" s="13"/>
      <c r="B228" s="265"/>
      <c r="C228" s="266"/>
      <c r="D228" s="267" t="s">
        <v>136</v>
      </c>
      <c r="E228" s="268" t="s">
        <v>1</v>
      </c>
      <c r="F228" s="269" t="s">
        <v>80</v>
      </c>
      <c r="G228" s="266"/>
      <c r="H228" s="270">
        <v>1</v>
      </c>
      <c r="I228" s="271"/>
      <c r="J228" s="266"/>
      <c r="K228" s="266"/>
      <c r="L228" s="272"/>
      <c r="M228" s="273"/>
      <c r="N228" s="274"/>
      <c r="O228" s="274"/>
      <c r="P228" s="274"/>
      <c r="Q228" s="274"/>
      <c r="R228" s="274"/>
      <c r="S228" s="274"/>
      <c r="T228" s="27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76" t="s">
        <v>136</v>
      </c>
      <c r="AU228" s="276" t="s">
        <v>91</v>
      </c>
      <c r="AV228" s="13" t="s">
        <v>91</v>
      </c>
      <c r="AW228" s="13" t="s">
        <v>30</v>
      </c>
      <c r="AX228" s="13" t="s">
        <v>80</v>
      </c>
      <c r="AY228" s="276" t="s">
        <v>127</v>
      </c>
    </row>
    <row r="229" s="2" customFormat="1" ht="14.4" customHeight="1">
      <c r="A229" s="38"/>
      <c r="B229" s="39"/>
      <c r="C229" s="252" t="s">
        <v>330</v>
      </c>
      <c r="D229" s="252" t="s">
        <v>130</v>
      </c>
      <c r="E229" s="253" t="s">
        <v>331</v>
      </c>
      <c r="F229" s="254" t="s">
        <v>332</v>
      </c>
      <c r="G229" s="255" t="s">
        <v>296</v>
      </c>
      <c r="H229" s="256">
        <v>1</v>
      </c>
      <c r="I229" s="257"/>
      <c r="J229" s="258">
        <f>ROUND(I229*H229,2)</f>
        <v>0</v>
      </c>
      <c r="K229" s="259"/>
      <c r="L229" s="41"/>
      <c r="M229" s="260" t="s">
        <v>1</v>
      </c>
      <c r="N229" s="261" t="s">
        <v>40</v>
      </c>
      <c r="O229" s="91"/>
      <c r="P229" s="262">
        <f>O229*H229</f>
        <v>0</v>
      </c>
      <c r="Q229" s="262">
        <v>0</v>
      </c>
      <c r="R229" s="262">
        <f>Q229*H229</f>
        <v>0</v>
      </c>
      <c r="S229" s="262">
        <v>0</v>
      </c>
      <c r="T229" s="263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64" t="s">
        <v>134</v>
      </c>
      <c r="AT229" s="264" t="s">
        <v>130</v>
      </c>
      <c r="AU229" s="264" t="s">
        <v>91</v>
      </c>
      <c r="AY229" s="15" t="s">
        <v>127</v>
      </c>
      <c r="BE229" s="138">
        <f>IF(N229="základní",J229,0)</f>
        <v>0</v>
      </c>
      <c r="BF229" s="138">
        <f>IF(N229="snížená",J229,0)</f>
        <v>0</v>
      </c>
      <c r="BG229" s="138">
        <f>IF(N229="zákl. přenesená",J229,0)</f>
        <v>0</v>
      </c>
      <c r="BH229" s="138">
        <f>IF(N229="sníž. přenesená",J229,0)</f>
        <v>0</v>
      </c>
      <c r="BI229" s="138">
        <f>IF(N229="nulová",J229,0)</f>
        <v>0</v>
      </c>
      <c r="BJ229" s="15" t="s">
        <v>80</v>
      </c>
      <c r="BK229" s="138">
        <f>ROUND(I229*H229,2)</f>
        <v>0</v>
      </c>
      <c r="BL229" s="15" t="s">
        <v>134</v>
      </c>
      <c r="BM229" s="264" t="s">
        <v>333</v>
      </c>
    </row>
    <row r="230" s="13" customFormat="1">
      <c r="A230" s="13"/>
      <c r="B230" s="265"/>
      <c r="C230" s="266"/>
      <c r="D230" s="267" t="s">
        <v>136</v>
      </c>
      <c r="E230" s="268" t="s">
        <v>1</v>
      </c>
      <c r="F230" s="269" t="s">
        <v>80</v>
      </c>
      <c r="G230" s="266"/>
      <c r="H230" s="270">
        <v>1</v>
      </c>
      <c r="I230" s="271"/>
      <c r="J230" s="266"/>
      <c r="K230" s="266"/>
      <c r="L230" s="272"/>
      <c r="M230" s="273"/>
      <c r="N230" s="274"/>
      <c r="O230" s="274"/>
      <c r="P230" s="274"/>
      <c r="Q230" s="274"/>
      <c r="R230" s="274"/>
      <c r="S230" s="274"/>
      <c r="T230" s="275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76" t="s">
        <v>136</v>
      </c>
      <c r="AU230" s="276" t="s">
        <v>91</v>
      </c>
      <c r="AV230" s="13" t="s">
        <v>91</v>
      </c>
      <c r="AW230" s="13" t="s">
        <v>30</v>
      </c>
      <c r="AX230" s="13" t="s">
        <v>80</v>
      </c>
      <c r="AY230" s="276" t="s">
        <v>127</v>
      </c>
    </row>
    <row r="231" s="2" customFormat="1" ht="14.4" customHeight="1">
      <c r="A231" s="38"/>
      <c r="B231" s="39"/>
      <c r="C231" s="252" t="s">
        <v>334</v>
      </c>
      <c r="D231" s="252" t="s">
        <v>130</v>
      </c>
      <c r="E231" s="253" t="s">
        <v>335</v>
      </c>
      <c r="F231" s="254" t="s">
        <v>336</v>
      </c>
      <c r="G231" s="255" t="s">
        <v>296</v>
      </c>
      <c r="H231" s="256">
        <v>2</v>
      </c>
      <c r="I231" s="257"/>
      <c r="J231" s="258">
        <f>ROUND(I231*H231,2)</f>
        <v>0</v>
      </c>
      <c r="K231" s="259"/>
      <c r="L231" s="41"/>
      <c r="M231" s="260" t="s">
        <v>1</v>
      </c>
      <c r="N231" s="261" t="s">
        <v>40</v>
      </c>
      <c r="O231" s="91"/>
      <c r="P231" s="262">
        <f>O231*H231</f>
        <v>0</v>
      </c>
      <c r="Q231" s="262">
        <v>0</v>
      </c>
      <c r="R231" s="262">
        <f>Q231*H231</f>
        <v>0</v>
      </c>
      <c r="S231" s="262">
        <v>0</v>
      </c>
      <c r="T231" s="263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64" t="s">
        <v>134</v>
      </c>
      <c r="AT231" s="264" t="s">
        <v>130</v>
      </c>
      <c r="AU231" s="264" t="s">
        <v>91</v>
      </c>
      <c r="AY231" s="15" t="s">
        <v>127</v>
      </c>
      <c r="BE231" s="138">
        <f>IF(N231="základní",J231,0)</f>
        <v>0</v>
      </c>
      <c r="BF231" s="138">
        <f>IF(N231="snížená",J231,0)</f>
        <v>0</v>
      </c>
      <c r="BG231" s="138">
        <f>IF(N231="zákl. přenesená",J231,0)</f>
        <v>0</v>
      </c>
      <c r="BH231" s="138">
        <f>IF(N231="sníž. přenesená",J231,0)</f>
        <v>0</v>
      </c>
      <c r="BI231" s="138">
        <f>IF(N231="nulová",J231,0)</f>
        <v>0</v>
      </c>
      <c r="BJ231" s="15" t="s">
        <v>80</v>
      </c>
      <c r="BK231" s="138">
        <f>ROUND(I231*H231,2)</f>
        <v>0</v>
      </c>
      <c r="BL231" s="15" t="s">
        <v>134</v>
      </c>
      <c r="BM231" s="264" t="s">
        <v>337</v>
      </c>
    </row>
    <row r="232" s="13" customFormat="1">
      <c r="A232" s="13"/>
      <c r="B232" s="265"/>
      <c r="C232" s="266"/>
      <c r="D232" s="267" t="s">
        <v>136</v>
      </c>
      <c r="E232" s="268" t="s">
        <v>1</v>
      </c>
      <c r="F232" s="269" t="s">
        <v>91</v>
      </c>
      <c r="G232" s="266"/>
      <c r="H232" s="270">
        <v>2</v>
      </c>
      <c r="I232" s="271"/>
      <c r="J232" s="266"/>
      <c r="K232" s="266"/>
      <c r="L232" s="272"/>
      <c r="M232" s="273"/>
      <c r="N232" s="274"/>
      <c r="O232" s="274"/>
      <c r="P232" s="274"/>
      <c r="Q232" s="274"/>
      <c r="R232" s="274"/>
      <c r="S232" s="274"/>
      <c r="T232" s="275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76" t="s">
        <v>136</v>
      </c>
      <c r="AU232" s="276" t="s">
        <v>91</v>
      </c>
      <c r="AV232" s="13" t="s">
        <v>91</v>
      </c>
      <c r="AW232" s="13" t="s">
        <v>30</v>
      </c>
      <c r="AX232" s="13" t="s">
        <v>80</v>
      </c>
      <c r="AY232" s="276" t="s">
        <v>127</v>
      </c>
    </row>
    <row r="233" s="2" customFormat="1" ht="14.4" customHeight="1">
      <c r="A233" s="38"/>
      <c r="B233" s="39"/>
      <c r="C233" s="252" t="s">
        <v>338</v>
      </c>
      <c r="D233" s="252" t="s">
        <v>130</v>
      </c>
      <c r="E233" s="253" t="s">
        <v>339</v>
      </c>
      <c r="F233" s="254" t="s">
        <v>340</v>
      </c>
      <c r="G233" s="255" t="s">
        <v>296</v>
      </c>
      <c r="H233" s="256">
        <v>1</v>
      </c>
      <c r="I233" s="257"/>
      <c r="J233" s="258">
        <f>ROUND(I233*H233,2)</f>
        <v>0</v>
      </c>
      <c r="K233" s="259"/>
      <c r="L233" s="41"/>
      <c r="M233" s="260" t="s">
        <v>1</v>
      </c>
      <c r="N233" s="261" t="s">
        <v>40</v>
      </c>
      <c r="O233" s="91"/>
      <c r="P233" s="262">
        <f>O233*H233</f>
        <v>0</v>
      </c>
      <c r="Q233" s="262">
        <v>0</v>
      </c>
      <c r="R233" s="262">
        <f>Q233*H233</f>
        <v>0</v>
      </c>
      <c r="S233" s="262">
        <v>0</v>
      </c>
      <c r="T233" s="263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64" t="s">
        <v>134</v>
      </c>
      <c r="AT233" s="264" t="s">
        <v>130</v>
      </c>
      <c r="AU233" s="264" t="s">
        <v>91</v>
      </c>
      <c r="AY233" s="15" t="s">
        <v>127</v>
      </c>
      <c r="BE233" s="138">
        <f>IF(N233="základní",J233,0)</f>
        <v>0</v>
      </c>
      <c r="BF233" s="138">
        <f>IF(N233="snížená",J233,0)</f>
        <v>0</v>
      </c>
      <c r="BG233" s="138">
        <f>IF(N233="zákl. přenesená",J233,0)</f>
        <v>0</v>
      </c>
      <c r="BH233" s="138">
        <f>IF(N233="sníž. přenesená",J233,0)</f>
        <v>0</v>
      </c>
      <c r="BI233" s="138">
        <f>IF(N233="nulová",J233,0)</f>
        <v>0</v>
      </c>
      <c r="BJ233" s="15" t="s">
        <v>80</v>
      </c>
      <c r="BK233" s="138">
        <f>ROUND(I233*H233,2)</f>
        <v>0</v>
      </c>
      <c r="BL233" s="15" t="s">
        <v>134</v>
      </c>
      <c r="BM233" s="264" t="s">
        <v>341</v>
      </c>
    </row>
    <row r="234" s="13" customFormat="1">
      <c r="A234" s="13"/>
      <c r="B234" s="265"/>
      <c r="C234" s="266"/>
      <c r="D234" s="267" t="s">
        <v>136</v>
      </c>
      <c r="E234" s="268" t="s">
        <v>1</v>
      </c>
      <c r="F234" s="269" t="s">
        <v>80</v>
      </c>
      <c r="G234" s="266"/>
      <c r="H234" s="270">
        <v>1</v>
      </c>
      <c r="I234" s="271"/>
      <c r="J234" s="266"/>
      <c r="K234" s="266"/>
      <c r="L234" s="272"/>
      <c r="M234" s="273"/>
      <c r="N234" s="274"/>
      <c r="O234" s="274"/>
      <c r="P234" s="274"/>
      <c r="Q234" s="274"/>
      <c r="R234" s="274"/>
      <c r="S234" s="274"/>
      <c r="T234" s="27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76" t="s">
        <v>136</v>
      </c>
      <c r="AU234" s="276" t="s">
        <v>91</v>
      </c>
      <c r="AV234" s="13" t="s">
        <v>91</v>
      </c>
      <c r="AW234" s="13" t="s">
        <v>30</v>
      </c>
      <c r="AX234" s="13" t="s">
        <v>80</v>
      </c>
      <c r="AY234" s="276" t="s">
        <v>127</v>
      </c>
    </row>
    <row r="235" s="2" customFormat="1" ht="24.15" customHeight="1">
      <c r="A235" s="38"/>
      <c r="B235" s="39"/>
      <c r="C235" s="252" t="s">
        <v>342</v>
      </c>
      <c r="D235" s="252" t="s">
        <v>130</v>
      </c>
      <c r="E235" s="253" t="s">
        <v>343</v>
      </c>
      <c r="F235" s="254" t="s">
        <v>344</v>
      </c>
      <c r="G235" s="255" t="s">
        <v>296</v>
      </c>
      <c r="H235" s="256">
        <v>1</v>
      </c>
      <c r="I235" s="257"/>
      <c r="J235" s="258">
        <f>ROUND(I235*H235,2)</f>
        <v>0</v>
      </c>
      <c r="K235" s="259"/>
      <c r="L235" s="41"/>
      <c r="M235" s="260" t="s">
        <v>1</v>
      </c>
      <c r="N235" s="261" t="s">
        <v>40</v>
      </c>
      <c r="O235" s="91"/>
      <c r="P235" s="262">
        <f>O235*H235</f>
        <v>0</v>
      </c>
      <c r="Q235" s="262">
        <v>0</v>
      </c>
      <c r="R235" s="262">
        <f>Q235*H235</f>
        <v>0</v>
      </c>
      <c r="S235" s="262">
        <v>0</v>
      </c>
      <c r="T235" s="263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64" t="s">
        <v>134</v>
      </c>
      <c r="AT235" s="264" t="s">
        <v>130</v>
      </c>
      <c r="AU235" s="264" t="s">
        <v>91</v>
      </c>
      <c r="AY235" s="15" t="s">
        <v>127</v>
      </c>
      <c r="BE235" s="138">
        <f>IF(N235="základní",J235,0)</f>
        <v>0</v>
      </c>
      <c r="BF235" s="138">
        <f>IF(N235="snížená",J235,0)</f>
        <v>0</v>
      </c>
      <c r="BG235" s="138">
        <f>IF(N235="zákl. přenesená",J235,0)</f>
        <v>0</v>
      </c>
      <c r="BH235" s="138">
        <f>IF(N235="sníž. přenesená",J235,0)</f>
        <v>0</v>
      </c>
      <c r="BI235" s="138">
        <f>IF(N235="nulová",J235,0)</f>
        <v>0</v>
      </c>
      <c r="BJ235" s="15" t="s">
        <v>80</v>
      </c>
      <c r="BK235" s="138">
        <f>ROUND(I235*H235,2)</f>
        <v>0</v>
      </c>
      <c r="BL235" s="15" t="s">
        <v>134</v>
      </c>
      <c r="BM235" s="264" t="s">
        <v>345</v>
      </c>
    </row>
    <row r="236" s="13" customFormat="1">
      <c r="A236" s="13"/>
      <c r="B236" s="265"/>
      <c r="C236" s="266"/>
      <c r="D236" s="267" t="s">
        <v>136</v>
      </c>
      <c r="E236" s="268" t="s">
        <v>1</v>
      </c>
      <c r="F236" s="269" t="s">
        <v>80</v>
      </c>
      <c r="G236" s="266"/>
      <c r="H236" s="270">
        <v>1</v>
      </c>
      <c r="I236" s="271"/>
      <c r="J236" s="266"/>
      <c r="K236" s="266"/>
      <c r="L236" s="272"/>
      <c r="M236" s="273"/>
      <c r="N236" s="274"/>
      <c r="O236" s="274"/>
      <c r="P236" s="274"/>
      <c r="Q236" s="274"/>
      <c r="R236" s="274"/>
      <c r="S236" s="274"/>
      <c r="T236" s="27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76" t="s">
        <v>136</v>
      </c>
      <c r="AU236" s="276" t="s">
        <v>91</v>
      </c>
      <c r="AV236" s="13" t="s">
        <v>91</v>
      </c>
      <c r="AW236" s="13" t="s">
        <v>30</v>
      </c>
      <c r="AX236" s="13" t="s">
        <v>80</v>
      </c>
      <c r="AY236" s="276" t="s">
        <v>127</v>
      </c>
    </row>
    <row r="237" s="2" customFormat="1" ht="14.4" customHeight="1">
      <c r="A237" s="38"/>
      <c r="B237" s="39"/>
      <c r="C237" s="252" t="s">
        <v>346</v>
      </c>
      <c r="D237" s="252" t="s">
        <v>130</v>
      </c>
      <c r="E237" s="253" t="s">
        <v>347</v>
      </c>
      <c r="F237" s="254" t="s">
        <v>348</v>
      </c>
      <c r="G237" s="255" t="s">
        <v>296</v>
      </c>
      <c r="H237" s="256">
        <v>1</v>
      </c>
      <c r="I237" s="257"/>
      <c r="J237" s="258">
        <f>ROUND(I237*H237,2)</f>
        <v>0</v>
      </c>
      <c r="K237" s="259"/>
      <c r="L237" s="41"/>
      <c r="M237" s="260" t="s">
        <v>1</v>
      </c>
      <c r="N237" s="261" t="s">
        <v>40</v>
      </c>
      <c r="O237" s="91"/>
      <c r="P237" s="262">
        <f>O237*H237</f>
        <v>0</v>
      </c>
      <c r="Q237" s="262">
        <v>0</v>
      </c>
      <c r="R237" s="262">
        <f>Q237*H237</f>
        <v>0</v>
      </c>
      <c r="S237" s="262">
        <v>0</v>
      </c>
      <c r="T237" s="263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64" t="s">
        <v>134</v>
      </c>
      <c r="AT237" s="264" t="s">
        <v>130</v>
      </c>
      <c r="AU237" s="264" t="s">
        <v>91</v>
      </c>
      <c r="AY237" s="15" t="s">
        <v>127</v>
      </c>
      <c r="BE237" s="138">
        <f>IF(N237="základní",J237,0)</f>
        <v>0</v>
      </c>
      <c r="BF237" s="138">
        <f>IF(N237="snížená",J237,0)</f>
        <v>0</v>
      </c>
      <c r="BG237" s="138">
        <f>IF(N237="zákl. přenesená",J237,0)</f>
        <v>0</v>
      </c>
      <c r="BH237" s="138">
        <f>IF(N237="sníž. přenesená",J237,0)</f>
        <v>0</v>
      </c>
      <c r="BI237" s="138">
        <f>IF(N237="nulová",J237,0)</f>
        <v>0</v>
      </c>
      <c r="BJ237" s="15" t="s">
        <v>80</v>
      </c>
      <c r="BK237" s="138">
        <f>ROUND(I237*H237,2)</f>
        <v>0</v>
      </c>
      <c r="BL237" s="15" t="s">
        <v>134</v>
      </c>
      <c r="BM237" s="264" t="s">
        <v>349</v>
      </c>
    </row>
    <row r="238" s="13" customFormat="1">
      <c r="A238" s="13"/>
      <c r="B238" s="265"/>
      <c r="C238" s="266"/>
      <c r="D238" s="267" t="s">
        <v>136</v>
      </c>
      <c r="E238" s="268" t="s">
        <v>1</v>
      </c>
      <c r="F238" s="269" t="s">
        <v>80</v>
      </c>
      <c r="G238" s="266"/>
      <c r="H238" s="270">
        <v>1</v>
      </c>
      <c r="I238" s="271"/>
      <c r="J238" s="266"/>
      <c r="K238" s="266"/>
      <c r="L238" s="272"/>
      <c r="M238" s="277"/>
      <c r="N238" s="278"/>
      <c r="O238" s="278"/>
      <c r="P238" s="278"/>
      <c r="Q238" s="278"/>
      <c r="R238" s="278"/>
      <c r="S238" s="278"/>
      <c r="T238" s="27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76" t="s">
        <v>136</v>
      </c>
      <c r="AU238" s="276" t="s">
        <v>91</v>
      </c>
      <c r="AV238" s="13" t="s">
        <v>91</v>
      </c>
      <c r="AW238" s="13" t="s">
        <v>30</v>
      </c>
      <c r="AX238" s="13" t="s">
        <v>80</v>
      </c>
      <c r="AY238" s="276" t="s">
        <v>127</v>
      </c>
    </row>
    <row r="239" s="2" customFormat="1" ht="6.96" customHeight="1">
      <c r="A239" s="38"/>
      <c r="B239" s="66"/>
      <c r="C239" s="67"/>
      <c r="D239" s="67"/>
      <c r="E239" s="67"/>
      <c r="F239" s="67"/>
      <c r="G239" s="67"/>
      <c r="H239" s="67"/>
      <c r="I239" s="194"/>
      <c r="J239" s="67"/>
      <c r="K239" s="67"/>
      <c r="L239" s="41"/>
      <c r="M239" s="38"/>
      <c r="O239" s="38"/>
      <c r="P239" s="38"/>
      <c r="Q239" s="38"/>
      <c r="R239" s="38"/>
      <c r="S239" s="38"/>
      <c r="T239" s="38"/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</row>
  </sheetData>
  <sheetProtection sheet="1" autoFilter="0" formatColumns="0" formatRows="0" objects="1" scenarios="1" spinCount="100000" saltValue="STB2yNHF8XlYbsp77TR+18e5WJU6q3BqpUAggNFu2/nJwv29pzXv2oKSRKHd84A039hOsJuCCTas3mn6AfuKKA==" hashValue="T5vybVd7F1HmH0VP3JMur51vPvwxO9CNMObKEGOeu0/YtxpS3jYKarwjz4x0bT29evqBQvppHgK5veqxoQtxSg==" algorithmName="SHA-512" password="CC35"/>
  <autoFilter ref="C125:K238"/>
  <mergeCells count="11">
    <mergeCell ref="E7:H7"/>
    <mergeCell ref="E16:H16"/>
    <mergeCell ref="E25:H25"/>
    <mergeCell ref="E85:H85"/>
    <mergeCell ref="D102:F102"/>
    <mergeCell ref="D103:F103"/>
    <mergeCell ref="D104:F104"/>
    <mergeCell ref="D105:F105"/>
    <mergeCell ref="D106:F10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User-PC\User</dc:creator>
  <cp:lastModifiedBy>User-PC\User</cp:lastModifiedBy>
  <dcterms:created xsi:type="dcterms:W3CDTF">2020-11-11T15:15:46Z</dcterms:created>
  <dcterms:modified xsi:type="dcterms:W3CDTF">2020-11-11T15:15:50Z</dcterms:modified>
</cp:coreProperties>
</file>